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d Folders\Clients - Tribal\American Indian College Fund\1.  Source Data\5 - Funding Allocation\"/>
    </mc:Choice>
  </mc:AlternateContent>
  <xr:revisionPtr revIDLastSave="0" documentId="13_ncr:1_{E75A752D-9019-4962-8835-B3F888008B00}" xr6:coauthVersionLast="47" xr6:coauthVersionMax="47" xr10:uidLastSave="{00000000-0000-0000-0000-000000000000}"/>
  <bookViews>
    <workbookView xWindow="28740" yWindow="-60" windowWidth="28920" windowHeight="17520" xr2:uid="{00000000-000D-0000-FFFF-FFFF00000000}"/>
  </bookViews>
  <sheets>
    <sheet name="ESF" sheetId="1" r:id="rId1"/>
    <sheet name="HEERF" sheetId="4" r:id="rId2"/>
  </sheets>
  <externalReferences>
    <externalReference r:id="rId3"/>
  </externalReferences>
  <definedNames>
    <definedName name="_xlnm.Print_Area" localSheetId="1">HEERF!$A$1:$P$44</definedName>
  </definedNames>
  <calcPr calcId="191029"/>
</workbook>
</file>

<file path=xl/calcChain.xml><?xml version="1.0" encoding="utf-8"?>
<calcChain xmlns="http://schemas.openxmlformats.org/spreadsheetml/2006/main">
  <c r="N38" i="1" l="1"/>
  <c r="N19" i="1"/>
  <c r="Q10" i="1"/>
  <c r="S10" i="1" s="1"/>
  <c r="H10" i="1" s="1"/>
  <c r="Q11" i="1"/>
  <c r="S11" i="1" s="1"/>
  <c r="H11" i="1" s="1"/>
  <c r="Q12" i="1"/>
  <c r="S12" i="1" s="1"/>
  <c r="H12" i="1" s="1"/>
  <c r="Q13" i="1"/>
  <c r="S13" i="1" s="1"/>
  <c r="H13" i="1" s="1"/>
  <c r="Q14" i="1"/>
  <c r="S14" i="1" s="1"/>
  <c r="H14" i="1" s="1"/>
  <c r="F14" i="1" s="1"/>
  <c r="Q15" i="1"/>
  <c r="S15" i="1" s="1"/>
  <c r="H15" i="1" s="1"/>
  <c r="Q16" i="1"/>
  <c r="S16" i="1" s="1"/>
  <c r="H16" i="1" s="1"/>
  <c r="Q17" i="1"/>
  <c r="S17" i="1" s="1"/>
  <c r="H17" i="1" s="1"/>
  <c r="Q18" i="1"/>
  <c r="S18" i="1" s="1"/>
  <c r="H18" i="1" s="1"/>
  <c r="Q19" i="1"/>
  <c r="S19" i="1" s="1"/>
  <c r="Q20" i="1"/>
  <c r="S20" i="1" s="1"/>
  <c r="H20" i="1" s="1"/>
  <c r="Q21" i="1"/>
  <c r="S21" i="1" s="1"/>
  <c r="H21" i="1" s="1"/>
  <c r="Q22" i="1"/>
  <c r="S22" i="1" s="1"/>
  <c r="H22" i="1" s="1"/>
  <c r="F22" i="1" s="1"/>
  <c r="Q23" i="1"/>
  <c r="S23" i="1" s="1"/>
  <c r="H23" i="1" s="1"/>
  <c r="Q24" i="1"/>
  <c r="S24" i="1" s="1"/>
  <c r="H24" i="1" s="1"/>
  <c r="Q25" i="1"/>
  <c r="S25" i="1" s="1"/>
  <c r="H25" i="1" s="1"/>
  <c r="Q26" i="1"/>
  <c r="S26" i="1" s="1"/>
  <c r="H26" i="1" s="1"/>
  <c r="Q27" i="1"/>
  <c r="S27" i="1" s="1"/>
  <c r="H27" i="1" s="1"/>
  <c r="Q28" i="1"/>
  <c r="S28" i="1" s="1"/>
  <c r="H28" i="1" s="1"/>
  <c r="Q29" i="1"/>
  <c r="S29" i="1" s="1"/>
  <c r="H29" i="1" s="1"/>
  <c r="Q30" i="1"/>
  <c r="S30" i="1" s="1"/>
  <c r="H30" i="1" s="1"/>
  <c r="F30" i="1" s="1"/>
  <c r="Q31" i="1"/>
  <c r="S31" i="1" s="1"/>
  <c r="H31" i="1" s="1"/>
  <c r="Q32" i="1"/>
  <c r="S32" i="1" s="1"/>
  <c r="H32" i="1" s="1"/>
  <c r="Q33" i="1"/>
  <c r="S33" i="1" s="1"/>
  <c r="H33" i="1" s="1"/>
  <c r="Q34" i="1"/>
  <c r="S34" i="1" s="1"/>
  <c r="H34" i="1" s="1"/>
  <c r="Q35" i="1"/>
  <c r="S35" i="1" s="1"/>
  <c r="H35" i="1" s="1"/>
  <c r="Q36" i="1"/>
  <c r="S36" i="1" s="1"/>
  <c r="H36" i="1" s="1"/>
  <c r="Q37" i="1"/>
  <c r="S37" i="1" s="1"/>
  <c r="H37" i="1" s="1"/>
  <c r="Q38" i="1"/>
  <c r="S38" i="1" s="1"/>
  <c r="Q39" i="1"/>
  <c r="S39" i="1" s="1"/>
  <c r="H39" i="1" s="1"/>
  <c r="Q40" i="1"/>
  <c r="S40" i="1" s="1"/>
  <c r="H40" i="1" s="1"/>
  <c r="Q41" i="1"/>
  <c r="S41" i="1" s="1"/>
  <c r="H41" i="1" s="1"/>
  <c r="Q42" i="1"/>
  <c r="S42" i="1" s="1"/>
  <c r="H42" i="1" s="1"/>
  <c r="Q43" i="1"/>
  <c r="S43" i="1" s="1"/>
  <c r="H43" i="1" s="1"/>
  <c r="Q9" i="1"/>
  <c r="S9" i="1" s="1"/>
  <c r="H9" i="1" s="1"/>
  <c r="X43" i="1"/>
  <c r="X42" i="1"/>
  <c r="X41" i="1"/>
  <c r="X40" i="1"/>
  <c r="X39" i="1"/>
  <c r="X37" i="1"/>
  <c r="X36" i="1"/>
  <c r="G36" i="1" s="1"/>
  <c r="X35" i="1"/>
  <c r="G35" i="1" s="1"/>
  <c r="X34" i="1"/>
  <c r="X33" i="1"/>
  <c r="X32" i="1"/>
  <c r="X31" i="1"/>
  <c r="X30" i="1"/>
  <c r="X29" i="1"/>
  <c r="X28" i="1"/>
  <c r="G28" i="1" s="1"/>
  <c r="X27" i="1"/>
  <c r="G27" i="1" s="1"/>
  <c r="X26" i="1"/>
  <c r="X25" i="1"/>
  <c r="X24" i="1"/>
  <c r="X23" i="1"/>
  <c r="X22" i="1"/>
  <c r="X21" i="1"/>
  <c r="X20" i="1"/>
  <c r="G20" i="1" s="1"/>
  <c r="X19" i="1"/>
  <c r="G19" i="1" s="1"/>
  <c r="X18" i="1"/>
  <c r="X17" i="1"/>
  <c r="X16" i="1"/>
  <c r="X15" i="1"/>
  <c r="X14" i="1"/>
  <c r="X13" i="1"/>
  <c r="X12" i="1"/>
  <c r="G12" i="1" s="1"/>
  <c r="X11" i="1"/>
  <c r="G11" i="1" s="1"/>
  <c r="X10" i="1"/>
  <c r="X9" i="1"/>
  <c r="X38" i="1"/>
  <c r="G38" i="1" s="1"/>
  <c r="J46" i="1"/>
  <c r="G43" i="1"/>
  <c r="G42" i="1"/>
  <c r="G41" i="1"/>
  <c r="G40" i="1"/>
  <c r="G39" i="1"/>
  <c r="G37" i="1"/>
  <c r="G34" i="1"/>
  <c r="G33" i="1"/>
  <c r="G32" i="1"/>
  <c r="G31" i="1"/>
  <c r="G30" i="1"/>
  <c r="G29" i="1"/>
  <c r="G26" i="1"/>
  <c r="G25" i="1"/>
  <c r="G24" i="1"/>
  <c r="G23" i="1"/>
  <c r="G22" i="1"/>
  <c r="G21" i="1"/>
  <c r="G18" i="1"/>
  <c r="G17" i="1"/>
  <c r="G16" i="1"/>
  <c r="G15" i="1"/>
  <c r="G14" i="1"/>
  <c r="G13" i="1"/>
  <c r="G10" i="1"/>
  <c r="G9" i="1"/>
  <c r="R44" i="1"/>
  <c r="Q47" i="1" s="1"/>
  <c r="P44" i="1"/>
  <c r="X44" i="1" l="1"/>
  <c r="X46" i="1"/>
  <c r="Y38" i="1" s="1"/>
  <c r="H38" i="1"/>
  <c r="H19" i="1"/>
  <c r="F19" i="1" s="1"/>
  <c r="F33" i="1"/>
  <c r="F25" i="1"/>
  <c r="F17" i="1"/>
  <c r="F41" i="1"/>
  <c r="Q44" i="1"/>
  <c r="F9" i="1"/>
  <c r="S44" i="1"/>
  <c r="F38" i="1"/>
  <c r="F12" i="1"/>
  <c r="F28" i="1"/>
  <c r="F15" i="1"/>
  <c r="F23" i="1"/>
  <c r="F31" i="1"/>
  <c r="F39" i="1"/>
  <c r="F20" i="1"/>
  <c r="F36" i="1"/>
  <c r="F16" i="1"/>
  <c r="F24" i="1"/>
  <c r="F32" i="1"/>
  <c r="F40" i="1"/>
  <c r="F13" i="1"/>
  <c r="F21" i="1"/>
  <c r="F29" i="1"/>
  <c r="F37" i="1"/>
  <c r="F10" i="1"/>
  <c r="F18" i="1"/>
  <c r="F26" i="1"/>
  <c r="F34" i="1"/>
  <c r="F42" i="1"/>
  <c r="F11" i="1"/>
  <c r="F27" i="1"/>
  <c r="F35" i="1"/>
  <c r="F43" i="1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G43" i="4"/>
  <c r="G42" i="4"/>
  <c r="G41" i="4"/>
  <c r="F41" i="4" s="1"/>
  <c r="G40" i="4"/>
  <c r="G39" i="4"/>
  <c r="G38" i="4"/>
  <c r="G37" i="4"/>
  <c r="G36" i="4"/>
  <c r="G35" i="4"/>
  <c r="G34" i="4"/>
  <c r="G33" i="4"/>
  <c r="F33" i="4" s="1"/>
  <c r="G32" i="4"/>
  <c r="G31" i="4"/>
  <c r="G30" i="4"/>
  <c r="G29" i="4"/>
  <c r="G28" i="4"/>
  <c r="G27" i="4"/>
  <c r="G26" i="4"/>
  <c r="G25" i="4"/>
  <c r="F25" i="4" s="1"/>
  <c r="G24" i="4"/>
  <c r="G23" i="4"/>
  <c r="G22" i="4"/>
  <c r="G21" i="4"/>
  <c r="G20" i="4"/>
  <c r="G19" i="4"/>
  <c r="G18" i="4"/>
  <c r="G17" i="4"/>
  <c r="F17" i="4" s="1"/>
  <c r="G16" i="4"/>
  <c r="G15" i="4"/>
  <c r="G14" i="4"/>
  <c r="G13" i="4"/>
  <c r="G12" i="4"/>
  <c r="G11" i="4"/>
  <c r="G10" i="4"/>
  <c r="G9" i="4"/>
  <c r="F9" i="4" s="1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AA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N43" i="4"/>
  <c r="N42" i="4"/>
  <c r="N41" i="4"/>
  <c r="N40" i="4"/>
  <c r="N39" i="4"/>
  <c r="N38" i="4"/>
  <c r="N37" i="4"/>
  <c r="N36" i="4"/>
  <c r="N35" i="4"/>
  <c r="N34" i="4"/>
  <c r="H34" i="4" s="1"/>
  <c r="N33" i="4"/>
  <c r="N32" i="4"/>
  <c r="N31" i="4"/>
  <c r="N30" i="4"/>
  <c r="N29" i="4"/>
  <c r="N28" i="4"/>
  <c r="N27" i="4"/>
  <c r="N26" i="4"/>
  <c r="H26" i="4" s="1"/>
  <c r="N25" i="4"/>
  <c r="N24" i="4"/>
  <c r="N23" i="4"/>
  <c r="N22" i="4"/>
  <c r="N21" i="4"/>
  <c r="N20" i="4"/>
  <c r="N19" i="4"/>
  <c r="N18" i="4"/>
  <c r="H18" i="4" s="1"/>
  <c r="N17" i="4"/>
  <c r="N16" i="4"/>
  <c r="N15" i="4"/>
  <c r="N14" i="4"/>
  <c r="N13" i="4"/>
  <c r="N12" i="4"/>
  <c r="N11" i="4"/>
  <c r="N10" i="4"/>
  <c r="H10" i="4" s="1"/>
  <c r="N9" i="4"/>
  <c r="AB44" i="4"/>
  <c r="Z44" i="4"/>
  <c r="X44" i="4"/>
  <c r="V44" i="4"/>
  <c r="U44" i="4"/>
  <c r="T44" i="4"/>
  <c r="R44" i="4"/>
  <c r="P44" i="4"/>
  <c r="O44" i="4"/>
  <c r="M44" i="4"/>
  <c r="E44" i="4"/>
  <c r="D44" i="4"/>
  <c r="Y19" i="1" l="1"/>
  <c r="H42" i="4"/>
  <c r="H14" i="4"/>
  <c r="H22" i="4"/>
  <c r="H30" i="4"/>
  <c r="H38" i="4"/>
  <c r="K44" i="4"/>
  <c r="H27" i="4"/>
  <c r="H15" i="4"/>
  <c r="H23" i="4"/>
  <c r="H31" i="4"/>
  <c r="H39" i="4"/>
  <c r="H43" i="4"/>
  <c r="G44" i="4"/>
  <c r="H35" i="4"/>
  <c r="H11" i="4"/>
  <c r="F10" i="4"/>
  <c r="F18" i="4"/>
  <c r="F26" i="4"/>
  <c r="F34" i="4"/>
  <c r="F42" i="4"/>
  <c r="F11" i="4"/>
  <c r="F19" i="4"/>
  <c r="F27" i="4"/>
  <c r="F35" i="4"/>
  <c r="F43" i="4"/>
  <c r="H19" i="4"/>
  <c r="H13" i="4"/>
  <c r="H21" i="4"/>
  <c r="H29" i="4"/>
  <c r="H37" i="4"/>
  <c r="H28" i="4"/>
  <c r="F12" i="4"/>
  <c r="F20" i="4"/>
  <c r="F28" i="4"/>
  <c r="F36" i="4"/>
  <c r="H36" i="4"/>
  <c r="F13" i="4"/>
  <c r="F21" i="4"/>
  <c r="F29" i="4"/>
  <c r="F37" i="4"/>
  <c r="H12" i="4"/>
  <c r="I44" i="4"/>
  <c r="H16" i="4"/>
  <c r="H24" i="4"/>
  <c r="H32" i="4"/>
  <c r="H40" i="4"/>
  <c r="H9" i="4"/>
  <c r="H17" i="4"/>
  <c r="H25" i="4"/>
  <c r="H33" i="4"/>
  <c r="H41" i="4"/>
  <c r="F15" i="4"/>
  <c r="F23" i="4"/>
  <c r="F31" i="4"/>
  <c r="F39" i="4"/>
  <c r="H20" i="4"/>
  <c r="F16" i="4"/>
  <c r="F24" i="4"/>
  <c r="F32" i="4"/>
  <c r="F40" i="4"/>
  <c r="F14" i="4"/>
  <c r="F22" i="4"/>
  <c r="F30" i="4"/>
  <c r="F38" i="4"/>
  <c r="J44" i="4"/>
  <c r="Y44" i="4"/>
  <c r="S44" i="4"/>
  <c r="N44" i="4"/>
  <c r="F44" i="4" l="1"/>
  <c r="H44" i="4"/>
  <c r="W44" i="1" l="1"/>
  <c r="V44" i="1"/>
  <c r="U44" i="1"/>
  <c r="N44" i="1"/>
  <c r="M44" i="1"/>
  <c r="L44" i="1"/>
  <c r="K44" i="1"/>
  <c r="J44" i="1"/>
  <c r="G44" i="1" s="1"/>
  <c r="E44" i="1"/>
  <c r="D44" i="1"/>
  <c r="H44" i="1" l="1"/>
  <c r="F44" i="1" s="1"/>
  <c r="N46" i="1"/>
</calcChain>
</file>

<file path=xl/sharedStrings.xml><?xml version="1.0" encoding="utf-8"?>
<sst xmlns="http://schemas.openxmlformats.org/spreadsheetml/2006/main" count="339" uniqueCount="156">
  <si>
    <t>Tribal Colleges and Universities</t>
  </si>
  <si>
    <t>Average Indian
Student Count 2018-2019</t>
  </si>
  <si>
    <t>Equal shares of remaining funds</t>
  </si>
  <si>
    <t>60 Percent Base Need</t>
  </si>
  <si>
    <t xml:space="preserve">Haskell Indian Nations University </t>
  </si>
  <si>
    <t xml:space="preserve">Southwestern Indian Polytec Institution </t>
  </si>
  <si>
    <t>Fond Du Lac</t>
  </si>
  <si>
    <t>American Rescue Plan Funding (Sec. 11005 - P.L. 117-2 )</t>
  </si>
  <si>
    <t>OPEID</t>
  </si>
  <si>
    <t>02517500</t>
  </si>
  <si>
    <t>03066600</t>
  </si>
  <si>
    <t>02510600</t>
  </si>
  <si>
    <t>02236500</t>
  </si>
  <si>
    <t>02545200</t>
  </si>
  <si>
    <t>Chief Dull Knife College</t>
  </si>
  <si>
    <t>03125100</t>
  </si>
  <si>
    <t>04224900</t>
  </si>
  <si>
    <t>00824600</t>
  </si>
  <si>
    <t>Dine College</t>
  </si>
  <si>
    <t>03129100</t>
  </si>
  <si>
    <t>02343000</t>
  </si>
  <si>
    <t>01043800</t>
  </si>
  <si>
    <t>03461300</t>
  </si>
  <si>
    <t>Ilisagvik College</t>
  </si>
  <si>
    <t>02146400</t>
  </si>
  <si>
    <t>04164700</t>
  </si>
  <si>
    <t>02532200</t>
  </si>
  <si>
    <t>03096400</t>
  </si>
  <si>
    <t>02286600</t>
  </si>
  <si>
    <t>03323300</t>
  </si>
  <si>
    <t>Little Priest Tribal College</t>
  </si>
  <si>
    <t>02357600</t>
  </si>
  <si>
    <t>Navajo Technical University</t>
  </si>
  <si>
    <t>02550800</t>
  </si>
  <si>
    <t>02180000</t>
  </si>
  <si>
    <t>02553700</t>
  </si>
  <si>
    <t>01465900</t>
  </si>
  <si>
    <t>04271800</t>
  </si>
  <si>
    <t>Red Lake Nation College</t>
  </si>
  <si>
    <t>Saginaw Chippewa Tribal College</t>
  </si>
  <si>
    <t>02143400</t>
  </si>
  <si>
    <t>02143700</t>
  </si>
  <si>
    <t>Sinte Gleska University</t>
  </si>
  <si>
    <t>02277300</t>
  </si>
  <si>
    <t>02188200</t>
  </si>
  <si>
    <t>02511000</t>
  </si>
  <si>
    <t>02610900</t>
  </si>
  <si>
    <t>03784400</t>
  </si>
  <si>
    <t>Tohono O'Odham Community College</t>
  </si>
  <si>
    <t>02301100</t>
  </si>
  <si>
    <t>Turtle Mountain Community College</t>
  </si>
  <si>
    <t>02242900</t>
  </si>
  <si>
    <t>United Tribes Technical College</t>
  </si>
  <si>
    <t>03921400</t>
  </si>
  <si>
    <t>White Earth Tribal and Community College</t>
  </si>
  <si>
    <t>Percent</t>
  </si>
  <si>
    <t>$500K base supports small &amp; large TCUs</t>
  </si>
  <si>
    <t>Aaniih Nakoda College</t>
  </si>
  <si>
    <t>Bay Mills Comunity College</t>
  </si>
  <si>
    <t>Blackfeet Comunity College</t>
  </si>
  <si>
    <t>Cankdeska Cikana (Little Hoop)</t>
  </si>
  <si>
    <t>College of Menominee</t>
  </si>
  <si>
    <t>College of Muscogee Nation</t>
  </si>
  <si>
    <t>Fort Peck Comunity College</t>
  </si>
  <si>
    <t>Institute of American Indian Arts</t>
  </si>
  <si>
    <t>Keweenaw Bay Ojibwa CC</t>
  </si>
  <si>
    <t>Lac Courte Oreilles Community College</t>
  </si>
  <si>
    <t>Leech Lake Tribal</t>
  </si>
  <si>
    <t>Little Big Horn Community College</t>
  </si>
  <si>
    <t>Nebraska ICC</t>
  </si>
  <si>
    <t>Northwest Indian</t>
  </si>
  <si>
    <t>Nueta Hidatsa Sahnish College/Fort Berthold</t>
  </si>
  <si>
    <t>Oglala Lakota Community College</t>
  </si>
  <si>
    <t>Salish Kootenai</t>
  </si>
  <si>
    <t>Sisseton Wahpeton Community College</t>
  </si>
  <si>
    <t>Sitting Bull (Standing Rock) College</t>
  </si>
  <si>
    <t>Stone Child Community College</t>
  </si>
  <si>
    <t>TOTAL</t>
  </si>
  <si>
    <t>DOE:  Office of Post Secondary Education</t>
  </si>
  <si>
    <t>Section</t>
  </si>
  <si>
    <t>Minimum to be Awarded as
Grants to Students
(50%)</t>
  </si>
  <si>
    <t>MT</t>
  </si>
  <si>
    <t>MI</t>
  </si>
  <si>
    <t>ND</t>
  </si>
  <si>
    <t>WI</t>
  </si>
  <si>
    <t>OK</t>
  </si>
  <si>
    <t>MN</t>
  </si>
  <si>
    <t>AK</t>
  </si>
  <si>
    <t>KS</t>
  </si>
  <si>
    <t>NM</t>
  </si>
  <si>
    <t>AZ</t>
  </si>
  <si>
    <t>NE</t>
  </si>
  <si>
    <t>WA</t>
  </si>
  <si>
    <t>SD</t>
  </si>
  <si>
    <t>03066601</t>
  </si>
  <si>
    <t>State</t>
  </si>
  <si>
    <t>CFDA</t>
  </si>
  <si>
    <t>Funding Opportunity Number</t>
  </si>
  <si>
    <t>ED-GRANTS-041020-003</t>
  </si>
  <si>
    <t>ED-GRANTS-042120-004</t>
  </si>
  <si>
    <t>(Institutional)
84.425F</t>
  </si>
  <si>
    <t>(Student Aid)
84.425E</t>
  </si>
  <si>
    <t>84.425K</t>
  </si>
  <si>
    <t>ED-GRANTS-043020-002</t>
  </si>
  <si>
    <t>ED-GRANTS-041020-003 (Supplemental)</t>
  </si>
  <si>
    <t>ED-GRANTS-042120-004 (Supplemental)</t>
  </si>
  <si>
    <t>ED-GRANTS-043020-002 (Supplemental)</t>
  </si>
  <si>
    <t>84.425S</t>
  </si>
  <si>
    <t>ED-GRANTS-032921-001</t>
  </si>
  <si>
    <t>Minimum to be Awarded as
Grants to Students
(HEERF I $)</t>
  </si>
  <si>
    <t>ARPA Act (P.L. 117-2) - Title II, Sec 2003</t>
  </si>
  <si>
    <t>HEERF III
(a)(1)</t>
  </si>
  <si>
    <t>HEERF III
(a)(2)</t>
  </si>
  <si>
    <t>IHEERF II
(a)(3)(E &amp; F)</t>
  </si>
  <si>
    <t>CRRSA Act (P.L. 116-260) - Title III, Sec 314</t>
  </si>
  <si>
    <t>HEERF II
(a)(1)</t>
  </si>
  <si>
    <t>HEERF II
(a)(2)</t>
  </si>
  <si>
    <t>HEERF II
(a)(3)(E &amp; F)</t>
  </si>
  <si>
    <t>CARES Act (P.L. 116-136) - Title VIII, Sec 18004</t>
  </si>
  <si>
    <r>
      <t>HEERF I
(a)(2)</t>
    </r>
    <r>
      <rPr>
        <b/>
        <vertAlign val="superscript"/>
        <sz val="14"/>
        <rFont val="Cambria"/>
        <family val="1"/>
        <scheme val="major"/>
      </rPr>
      <t>1,2</t>
    </r>
  </si>
  <si>
    <r>
      <t>HEERF I
(a)(1)</t>
    </r>
    <r>
      <rPr>
        <b/>
        <vertAlign val="superscript"/>
        <sz val="14"/>
        <rFont val="Cambria"/>
        <family val="1"/>
        <scheme val="major"/>
      </rPr>
      <t>2</t>
    </r>
  </si>
  <si>
    <t>Act</t>
  </si>
  <si>
    <t>Total Allocation
per TCU</t>
  </si>
  <si>
    <t>Maximum Institutional Portion
(50%)</t>
  </si>
  <si>
    <t>Maximum Institutional Portion</t>
  </si>
  <si>
    <t>HEERF 
(a)(1)</t>
  </si>
  <si>
    <t>HEERF
(a)(2)</t>
  </si>
  <si>
    <t>Total (a)(1) Allocation
per TCU</t>
  </si>
  <si>
    <t>HEERF
(a)(3)</t>
  </si>
  <si>
    <t>TOTAL TCU 
HEERF FUNDING</t>
  </si>
  <si>
    <t>Funding Agency</t>
  </si>
  <si>
    <t>TOTAL HEERF (CARES, CRRSA &amp; ARPA)</t>
  </si>
  <si>
    <t>Direct Appropriation</t>
  </si>
  <si>
    <t>CARES Act 
(P.L. 116-136)</t>
  </si>
  <si>
    <t>EDUCATION STABILIZATION FUND (ESF I)
Title VIII
Sec 18004</t>
  </si>
  <si>
    <t>Operation of Indian Education Programs
Title VII</t>
  </si>
  <si>
    <t>Allocation
per TCU</t>
  </si>
  <si>
    <t>Haskell &amp; SIPI</t>
  </si>
  <si>
    <t>Agreement with Department of Education</t>
  </si>
  <si>
    <t>BIE: Bureau of Indian Education</t>
  </si>
  <si>
    <t>ARPA Act (P.L. 117-2) - Sec 11005</t>
  </si>
  <si>
    <t>CRRSA Act (P.L. 116-260)</t>
  </si>
  <si>
    <t>EDUCATION STABILIZATION FUND (ESF II)
Title III
Sec 314</t>
  </si>
  <si>
    <t>Amended Agreement with Department of Education</t>
  </si>
  <si>
    <t>TOTAL ESF (CARES, CRRSA &amp; ARPA)</t>
  </si>
  <si>
    <t>DIRECT</t>
  </si>
  <si>
    <t>ESF</t>
  </si>
  <si>
    <t>TOTAL TCU 
BIE FUNDING</t>
  </si>
  <si>
    <t>Bay Mills Community College</t>
  </si>
  <si>
    <t>Blackfeet Community College</t>
  </si>
  <si>
    <t>Fort Peck Community College</t>
  </si>
  <si>
    <t>Haskell Indian Nations University</t>
  </si>
  <si>
    <t>Southwestern Indian Polytec Institution</t>
  </si>
  <si>
    <t>Tohono O'Odham Comm College</t>
  </si>
  <si>
    <t>Turtle Mountain</t>
  </si>
  <si>
    <t>White Earth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</si>
</sst>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&quot;$&quot;#,##0"/>
    <numFmt numFmtId="166" formatCode="_(* #,##0_);_(* \(#,##0\);_(* &quot;-&quot;??_);_(@_)"/>
    <numFmt numFmtId="167" formatCode="0.00000000000000%"/>
    <numFmt numFmtId="168" formatCode="0.00000000"/>
    <numFmt numFmtId="169" formatCode="0.0000000000000000000000000000000000000%"/>
  </numFmts>
  <fonts count="20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8"/>
      <name val="Cambria"/>
      <family val="1"/>
      <scheme val="major"/>
    </font>
    <font>
      <sz val="18"/>
      <color rgb="FF000000"/>
      <name val="Cambria"/>
      <family val="1"/>
      <scheme val="major"/>
    </font>
    <font>
      <b/>
      <sz val="16"/>
      <name val="Cambria"/>
      <family val="1"/>
      <scheme val="major"/>
    </font>
    <font>
      <sz val="16"/>
      <color rgb="FF000000"/>
      <name val="Cambria"/>
      <family val="1"/>
      <scheme val="major"/>
    </font>
    <font>
      <b/>
      <sz val="14"/>
      <name val="Cambria"/>
      <family val="1"/>
      <scheme val="major"/>
    </font>
    <font>
      <sz val="14"/>
      <color rgb="FF000000"/>
      <name val="Cambria"/>
      <family val="1"/>
      <scheme val="major"/>
    </font>
    <font>
      <b/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1"/>
      <name val="Cambria"/>
      <family val="1"/>
      <scheme val="major"/>
    </font>
    <font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10"/>
      <color rgb="FF000000"/>
      <name val="Cambria"/>
      <family val="1"/>
      <scheme val="major"/>
    </font>
    <font>
      <b/>
      <vertAlign val="superscript"/>
      <sz val="14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5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 wrapText="1"/>
    </xf>
    <xf numFmtId="10" fontId="11" fillId="0" borderId="2" xfId="3" applyNumberFormat="1" applyFont="1" applyFill="1" applyBorder="1" applyAlignment="1">
      <alignment horizontal="center" vertical="top" shrinkToFit="1"/>
    </xf>
    <xf numFmtId="164" fontId="11" fillId="0" borderId="11" xfId="0" applyNumberFormat="1" applyFont="1" applyFill="1" applyBorder="1" applyAlignment="1">
      <alignment horizontal="right" vertical="top" shrinkToFit="1"/>
    </xf>
    <xf numFmtId="0" fontId="15" fillId="0" borderId="0" xfId="0" applyFont="1" applyFill="1" applyBorder="1" applyAlignment="1">
      <alignment horizontal="left" vertical="top"/>
    </xf>
    <xf numFmtId="0" fontId="10" fillId="0" borderId="23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top"/>
    </xf>
    <xf numFmtId="164" fontId="11" fillId="0" borderId="1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164" fontId="11" fillId="0" borderId="0" xfId="0" applyNumberFormat="1" applyFont="1" applyFill="1" applyBorder="1" applyAlignment="1">
      <alignment horizontal="right" vertical="top" shrinkToFi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wrapText="1"/>
    </xf>
    <xf numFmtId="164" fontId="11" fillId="0" borderId="27" xfId="0" applyNumberFormat="1" applyFont="1" applyFill="1" applyBorder="1" applyAlignment="1">
      <alignment horizontal="right" vertical="top" shrinkToFi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top" wrapText="1"/>
    </xf>
    <xf numFmtId="49" fontId="18" fillId="0" borderId="1" xfId="4" applyNumberFormat="1" applyFont="1" applyBorder="1" applyAlignment="1">
      <alignment horizontal="left"/>
    </xf>
    <xf numFmtId="0" fontId="18" fillId="0" borderId="1" xfId="4" applyFont="1" applyBorder="1" applyAlignment="1">
      <alignment horizontal="center"/>
    </xf>
    <xf numFmtId="49" fontId="19" fillId="0" borderId="1" xfId="4" applyNumberFormat="1" applyFont="1" applyBorder="1"/>
    <xf numFmtId="164" fontId="11" fillId="3" borderId="20" xfId="0" applyNumberFormat="1" applyFont="1" applyFill="1" applyBorder="1" applyAlignment="1">
      <alignment horizontal="right" vertical="top" shrinkToFit="1"/>
    </xf>
    <xf numFmtId="0" fontId="10" fillId="3" borderId="20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vertical="center" wrapText="1"/>
    </xf>
    <xf numFmtId="164" fontId="11" fillId="0" borderId="28" xfId="0" applyNumberFormat="1" applyFont="1" applyFill="1" applyBorder="1" applyAlignment="1">
      <alignment horizontal="right" vertical="top" shrinkToFit="1"/>
    </xf>
    <xf numFmtId="164" fontId="11" fillId="0" borderId="29" xfId="0" applyNumberFormat="1" applyFont="1" applyFill="1" applyBorder="1" applyAlignment="1">
      <alignment horizontal="right" vertical="top" shrinkToFit="1"/>
    </xf>
    <xf numFmtId="164" fontId="11" fillId="3" borderId="30" xfId="0" applyNumberFormat="1" applyFont="1" applyFill="1" applyBorder="1" applyAlignment="1">
      <alignment horizontal="right" vertical="top" shrinkToFit="1"/>
    </xf>
    <xf numFmtId="164" fontId="11" fillId="0" borderId="31" xfId="0" applyNumberFormat="1" applyFont="1" applyFill="1" applyBorder="1" applyAlignment="1">
      <alignment horizontal="right" vertical="top" shrinkToFit="1"/>
    </xf>
    <xf numFmtId="165" fontId="13" fillId="0" borderId="4" xfId="2" applyNumberFormat="1" applyFont="1" applyFill="1" applyBorder="1" applyAlignment="1">
      <alignment horizontal="right" vertical="top" shrinkToFit="1"/>
    </xf>
    <xf numFmtId="0" fontId="10" fillId="0" borderId="3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 indent="1"/>
    </xf>
    <xf numFmtId="0" fontId="10" fillId="0" borderId="14" xfId="0" applyFont="1" applyFill="1" applyBorder="1" applyAlignment="1">
      <alignment horizontal="center" wrapText="1"/>
    </xf>
    <xf numFmtId="164" fontId="11" fillId="0" borderId="14" xfId="0" applyNumberFormat="1" applyFont="1" applyFill="1" applyBorder="1" applyAlignment="1">
      <alignment horizontal="right" vertical="top" shrinkToFit="1"/>
    </xf>
    <xf numFmtId="164" fontId="11" fillId="0" borderId="33" xfId="0" applyNumberFormat="1" applyFont="1" applyFill="1" applyBorder="1" applyAlignment="1">
      <alignment horizontal="right" vertical="top" shrinkToFit="1"/>
    </xf>
    <xf numFmtId="0" fontId="8" fillId="3" borderId="1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wrapText="1"/>
    </xf>
    <xf numFmtId="164" fontId="11" fillId="3" borderId="13" xfId="0" applyNumberFormat="1" applyFont="1" applyFill="1" applyBorder="1" applyAlignment="1">
      <alignment horizontal="right" vertical="top" shrinkToFit="1"/>
    </xf>
    <xf numFmtId="164" fontId="11" fillId="3" borderId="29" xfId="0" applyNumberFormat="1" applyFont="1" applyFill="1" applyBorder="1" applyAlignment="1">
      <alignment horizontal="right" vertical="top" shrinkToFit="1"/>
    </xf>
    <xf numFmtId="165" fontId="14" fillId="2" borderId="34" xfId="2" applyNumberFormat="1" applyFont="1" applyFill="1" applyBorder="1" applyAlignment="1">
      <alignment horizontal="right" vertical="top" shrinkToFit="1"/>
    </xf>
    <xf numFmtId="165" fontId="14" fillId="2" borderId="35" xfId="2" applyNumberFormat="1" applyFont="1" applyFill="1" applyBorder="1" applyAlignment="1">
      <alignment horizontal="right" vertical="top" shrinkToFit="1"/>
    </xf>
    <xf numFmtId="0" fontId="9" fillId="0" borderId="36" xfId="0" applyFont="1" applyFill="1" applyBorder="1" applyAlignment="1">
      <alignment horizontal="left" vertical="center"/>
    </xf>
    <xf numFmtId="165" fontId="13" fillId="0" borderId="0" xfId="2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left" vertical="center" wrapText="1" indent="1"/>
    </xf>
    <xf numFmtId="164" fontId="11" fillId="0" borderId="21" xfId="0" applyNumberFormat="1" applyFont="1" applyFill="1" applyBorder="1" applyAlignment="1">
      <alignment horizontal="right" vertical="top" shrinkToFit="1"/>
    </xf>
    <xf numFmtId="164" fontId="11" fillId="0" borderId="19" xfId="0" applyNumberFormat="1" applyFont="1" applyFill="1" applyBorder="1" applyAlignment="1">
      <alignment horizontal="right" vertical="top" shrinkToFit="1"/>
    </xf>
    <xf numFmtId="0" fontId="10" fillId="4" borderId="26" xfId="0" applyFont="1" applyFill="1" applyBorder="1" applyAlignment="1">
      <alignment horizontal="center" wrapText="1"/>
    </xf>
    <xf numFmtId="164" fontId="11" fillId="4" borderId="27" xfId="0" applyNumberFormat="1" applyFont="1" applyFill="1" applyBorder="1" applyAlignment="1">
      <alignment horizontal="right" vertical="top" shrinkToFit="1"/>
    </xf>
    <xf numFmtId="164" fontId="11" fillId="4" borderId="31" xfId="0" applyNumberFormat="1" applyFont="1" applyFill="1" applyBorder="1" applyAlignment="1">
      <alignment horizontal="right" vertical="top" shrinkToFit="1"/>
    </xf>
    <xf numFmtId="165" fontId="14" fillId="5" borderId="4" xfId="2" applyNumberFormat="1" applyFont="1" applyFill="1" applyBorder="1" applyAlignment="1">
      <alignment horizontal="right" vertical="top" shrinkToFit="1"/>
    </xf>
    <xf numFmtId="166" fontId="12" fillId="0" borderId="2" xfId="1" applyNumberFormat="1" applyFont="1" applyFill="1" applyBorder="1" applyAlignment="1">
      <alignment horizontal="left" vertical="top" wrapText="1"/>
    </xf>
    <xf numFmtId="0" fontId="12" fillId="0" borderId="37" xfId="0" applyFont="1" applyFill="1" applyBorder="1" applyAlignment="1">
      <alignment horizontal="left" vertical="top" wrapText="1"/>
    </xf>
    <xf numFmtId="166" fontId="12" fillId="0" borderId="37" xfId="1" applyNumberFormat="1" applyFont="1" applyFill="1" applyBorder="1" applyAlignment="1">
      <alignment horizontal="left" vertical="top" wrapText="1"/>
    </xf>
    <xf numFmtId="10" fontId="11" fillId="0" borderId="37" xfId="3" applyNumberFormat="1" applyFont="1" applyFill="1" applyBorder="1" applyAlignment="1">
      <alignment horizontal="center" vertical="top" shrinkToFit="1"/>
    </xf>
    <xf numFmtId="0" fontId="10" fillId="0" borderId="16" xfId="0" applyFont="1" applyFill="1" applyBorder="1" applyAlignment="1">
      <alignment horizontal="left" vertical="top" wrapText="1"/>
    </xf>
    <xf numFmtId="166" fontId="10" fillId="0" borderId="38" xfId="0" applyNumberFormat="1" applyFont="1" applyFill="1" applyBorder="1" applyAlignment="1">
      <alignment horizontal="left" vertical="top" wrapText="1"/>
    </xf>
    <xf numFmtId="9" fontId="13" fillId="0" borderId="38" xfId="3" applyNumberFormat="1" applyFont="1" applyFill="1" applyBorder="1" applyAlignment="1">
      <alignment horizontal="center" vertical="top" shrinkToFit="1"/>
    </xf>
    <xf numFmtId="0" fontId="10" fillId="0" borderId="39" xfId="0" applyFont="1" applyFill="1" applyBorder="1" applyAlignment="1">
      <alignment horizontal="center" wrapText="1"/>
    </xf>
    <xf numFmtId="0" fontId="8" fillId="0" borderId="31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65" fontId="13" fillId="0" borderId="16" xfId="2" applyNumberFormat="1" applyFont="1" applyFill="1" applyBorder="1" applyAlignment="1">
      <alignment horizontal="right" vertical="top" shrinkToFit="1"/>
    </xf>
    <xf numFmtId="49" fontId="18" fillId="0" borderId="1" xfId="4" applyNumberFormat="1" applyFont="1" applyBorder="1" applyAlignment="1">
      <alignment horizontal="center"/>
    </xf>
    <xf numFmtId="49" fontId="19" fillId="0" borderId="1" xfId="4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6" fillId="0" borderId="45" xfId="0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right" vertical="top" shrinkToFit="1"/>
    </xf>
    <xf numFmtId="164" fontId="11" fillId="0" borderId="41" xfId="0" applyNumberFormat="1" applyFont="1" applyFill="1" applyBorder="1" applyAlignment="1">
      <alignment horizontal="right" vertical="top" shrinkToFit="1"/>
    </xf>
    <xf numFmtId="0" fontId="8" fillId="0" borderId="25" xfId="0" applyFont="1" applyFill="1" applyBorder="1" applyAlignment="1">
      <alignment horizontal="center" vertical="center" wrapText="1"/>
    </xf>
    <xf numFmtId="164" fontId="11" fillId="0" borderId="48" xfId="0" applyNumberFormat="1" applyFont="1" applyFill="1" applyBorder="1" applyAlignment="1">
      <alignment horizontal="right" vertical="top" shrinkToFit="1"/>
    </xf>
    <xf numFmtId="165" fontId="14" fillId="2" borderId="49" xfId="2" applyNumberFormat="1" applyFont="1" applyFill="1" applyBorder="1" applyAlignment="1">
      <alignment horizontal="right" vertical="top" shrinkToFit="1"/>
    </xf>
    <xf numFmtId="0" fontId="10" fillId="3" borderId="51" xfId="0" applyFont="1" applyFill="1" applyBorder="1" applyAlignment="1">
      <alignment horizontal="center" wrapText="1"/>
    </xf>
    <xf numFmtId="0" fontId="10" fillId="3" borderId="52" xfId="0" applyFont="1" applyFill="1" applyBorder="1" applyAlignment="1">
      <alignment horizontal="center" wrapText="1"/>
    </xf>
    <xf numFmtId="0" fontId="10" fillId="3" borderId="53" xfId="0" applyFont="1" applyFill="1" applyBorder="1" applyAlignment="1">
      <alignment horizontal="center" wrapText="1"/>
    </xf>
    <xf numFmtId="164" fontId="11" fillId="3" borderId="44" xfId="0" applyNumberFormat="1" applyFont="1" applyFill="1" applyBorder="1" applyAlignment="1">
      <alignment horizontal="right" vertical="top" shrinkToFit="1"/>
    </xf>
    <xf numFmtId="164" fontId="11" fillId="3" borderId="48" xfId="0" applyNumberFormat="1" applyFont="1" applyFill="1" applyBorder="1" applyAlignment="1">
      <alignment horizontal="right" vertical="top" shrinkToFit="1"/>
    </xf>
    <xf numFmtId="165" fontId="14" fillId="2" borderId="54" xfId="2" applyNumberFormat="1" applyFont="1" applyFill="1" applyBorder="1" applyAlignment="1">
      <alignment horizontal="right" vertical="top" shrinkToFit="1"/>
    </xf>
    <xf numFmtId="165" fontId="14" fillId="2" borderId="50" xfId="2" applyNumberFormat="1" applyFont="1" applyFill="1" applyBorder="1" applyAlignment="1">
      <alignment horizontal="right" vertical="top" shrinkToFit="1"/>
    </xf>
    <xf numFmtId="0" fontId="10" fillId="0" borderId="36" xfId="0" applyFont="1" applyFill="1" applyBorder="1" applyAlignment="1">
      <alignment horizontal="center" wrapText="1"/>
    </xf>
    <xf numFmtId="164" fontId="11" fillId="0" borderId="36" xfId="0" applyNumberFormat="1" applyFont="1" applyFill="1" applyBorder="1" applyAlignment="1">
      <alignment horizontal="right" vertical="top" shrinkToFit="1"/>
    </xf>
    <xf numFmtId="165" fontId="13" fillId="0" borderId="36" xfId="2" applyNumberFormat="1" applyFont="1" applyFill="1" applyBorder="1" applyAlignment="1">
      <alignment horizontal="right" vertical="top" shrinkToFit="1"/>
    </xf>
    <xf numFmtId="0" fontId="4" fillId="0" borderId="25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wrapText="1"/>
    </xf>
    <xf numFmtId="164" fontId="11" fillId="0" borderId="25" xfId="0" applyNumberFormat="1" applyFont="1" applyFill="1" applyBorder="1" applyAlignment="1">
      <alignment horizontal="right" vertical="top" shrinkToFit="1"/>
    </xf>
    <xf numFmtId="165" fontId="13" fillId="0" borderId="25" xfId="2" applyNumberFormat="1" applyFont="1" applyFill="1" applyBorder="1" applyAlignment="1">
      <alignment horizontal="right" vertical="top" shrinkToFit="1"/>
    </xf>
    <xf numFmtId="10" fontId="11" fillId="0" borderId="0" xfId="3" applyNumberFormat="1" applyFont="1" applyFill="1" applyBorder="1" applyAlignment="1">
      <alignment horizontal="center" vertical="top" shrinkToFit="1"/>
    </xf>
    <xf numFmtId="10" fontId="13" fillId="0" borderId="0" xfId="3" applyNumberFormat="1" applyFont="1" applyFill="1" applyBorder="1" applyAlignment="1">
      <alignment horizontal="center" vertical="top" shrinkToFit="1"/>
    </xf>
    <xf numFmtId="0" fontId="12" fillId="0" borderId="4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9" fontId="13" fillId="0" borderId="57" xfId="3" applyNumberFormat="1" applyFont="1" applyFill="1" applyBorder="1" applyAlignment="1">
      <alignment horizontal="center" vertical="top" shrinkToFit="1"/>
    </xf>
    <xf numFmtId="164" fontId="15" fillId="0" borderId="0" xfId="0" applyNumberFormat="1" applyFont="1" applyFill="1" applyBorder="1" applyAlignment="1">
      <alignment vertical="top"/>
    </xf>
    <xf numFmtId="164" fontId="15" fillId="0" borderId="0" xfId="0" applyNumberFormat="1" applyFont="1" applyFill="1" applyBorder="1" applyAlignment="1">
      <alignment horizontal="left" vertical="top"/>
    </xf>
    <xf numFmtId="165" fontId="15" fillId="0" borderId="0" xfId="0" applyNumberFormat="1" applyFont="1" applyFill="1" applyBorder="1" applyAlignment="1">
      <alignment horizontal="left" vertical="top"/>
    </xf>
    <xf numFmtId="167" fontId="15" fillId="0" borderId="0" xfId="3" applyNumberFormat="1" applyFont="1" applyFill="1" applyBorder="1" applyAlignment="1">
      <alignment horizontal="left" vertical="top"/>
    </xf>
    <xf numFmtId="168" fontId="15" fillId="0" borderId="0" xfId="0" applyNumberFormat="1" applyFont="1" applyFill="1" applyBorder="1" applyAlignment="1">
      <alignment horizontal="left" vertical="top"/>
    </xf>
    <xf numFmtId="169" fontId="15" fillId="0" borderId="0" xfId="3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49" fontId="19" fillId="0" borderId="1" xfId="4" applyNumberFormat="1" applyFont="1" applyFill="1" applyBorder="1" applyAlignment="1">
      <alignment horizontal="center"/>
    </xf>
    <xf numFmtId="49" fontId="19" fillId="0" borderId="1" xfId="4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4" xr:uid="{51B473B2-D970-4488-AA39-63CAFD5379D9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Folders/Clients%20-%20Tribal/American%20Indian%20College%20Fund/1.%20%20Source%20Data/ESF%20II%20-%20BIE%20TCU%20Allocations%20(CRRSA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2">
          <cell r="A2" t="str">
            <v>Colleges and Universities</v>
          </cell>
          <cell r="B2" t="str">
            <v>2018-2919
Average Indian Student Count</v>
          </cell>
          <cell r="C2" t="str">
            <v>Percent of Total Indian Student
Count</v>
          </cell>
          <cell r="D2" t="str">
            <v>$500K Base Supports Small &amp;
Large TCUs</v>
          </cell>
          <cell r="E2" t="str">
            <v>60 Percent Base Need</v>
          </cell>
          <cell r="F2" t="str">
            <v>Equal shares of remaining
funds</v>
          </cell>
          <cell r="G2" t="str">
            <v>Allocation Per TCU</v>
          </cell>
        </row>
        <row r="3">
          <cell r="A3" t="str">
            <v>Aaniih Nakoda College</v>
          </cell>
          <cell r="B3">
            <v>142.93</v>
          </cell>
          <cell r="C3">
            <v>1.17E-2</v>
          </cell>
          <cell r="D3">
            <v>500000</v>
          </cell>
          <cell r="E3">
            <v>911250</v>
          </cell>
          <cell r="F3">
            <v>1484389</v>
          </cell>
          <cell r="G3">
            <v>2895639</v>
          </cell>
        </row>
        <row r="4">
          <cell r="A4" t="str">
            <v>Bay Mills Community College</v>
          </cell>
          <cell r="B4">
            <v>225.58</v>
          </cell>
          <cell r="C4">
            <v>1.8499999999999999E-2</v>
          </cell>
          <cell r="D4">
            <v>500000</v>
          </cell>
          <cell r="E4">
            <v>1438260</v>
          </cell>
          <cell r="F4">
            <v>1484389</v>
          </cell>
          <cell r="G4">
            <v>3422649</v>
          </cell>
        </row>
        <row r="5">
          <cell r="A5" t="str">
            <v>Blackfeet Community College</v>
          </cell>
          <cell r="B5">
            <v>302.01</v>
          </cell>
          <cell r="C5">
            <v>2.47E-2</v>
          </cell>
          <cell r="D5">
            <v>500000</v>
          </cell>
          <cell r="E5">
            <v>1925510</v>
          </cell>
          <cell r="F5">
            <v>1484389</v>
          </cell>
          <cell r="G5">
            <v>3909899</v>
          </cell>
        </row>
        <row r="6">
          <cell r="A6" t="str">
            <v>Cankdeska Cikana (Little Hoop)</v>
          </cell>
          <cell r="B6">
            <v>133.38</v>
          </cell>
          <cell r="C6">
            <v>1.09E-2</v>
          </cell>
          <cell r="D6">
            <v>500000</v>
          </cell>
          <cell r="E6">
            <v>850370</v>
          </cell>
          <cell r="F6">
            <v>1484389</v>
          </cell>
          <cell r="G6">
            <v>2834759</v>
          </cell>
        </row>
        <row r="7">
          <cell r="A7" t="str">
            <v>Chief Dull Knife College</v>
          </cell>
          <cell r="B7">
            <v>181.08</v>
          </cell>
          <cell r="C7">
            <v>1.4800000000000001E-2</v>
          </cell>
          <cell r="D7">
            <v>500000</v>
          </cell>
          <cell r="E7">
            <v>1154540</v>
          </cell>
          <cell r="F7">
            <v>1484389</v>
          </cell>
          <cell r="G7">
            <v>3138929</v>
          </cell>
        </row>
        <row r="8">
          <cell r="A8" t="str">
            <v>College of Menominee</v>
          </cell>
          <cell r="B8">
            <v>149.26</v>
          </cell>
          <cell r="C8">
            <v>1.2200000000000001E-2</v>
          </cell>
          <cell r="D8">
            <v>500000</v>
          </cell>
          <cell r="E8">
            <v>951670</v>
          </cell>
          <cell r="F8">
            <v>1484389</v>
          </cell>
          <cell r="G8">
            <v>2936059</v>
          </cell>
        </row>
        <row r="9">
          <cell r="A9" t="str">
            <v>College of Muscogee Nation</v>
          </cell>
          <cell r="B9">
            <v>175.38</v>
          </cell>
          <cell r="C9">
            <v>1.43E-2</v>
          </cell>
          <cell r="D9">
            <v>500000</v>
          </cell>
          <cell r="E9">
            <v>1118150</v>
          </cell>
          <cell r="F9">
            <v>1484389</v>
          </cell>
          <cell r="G9">
            <v>3102539</v>
          </cell>
        </row>
        <row r="10">
          <cell r="A10" t="str">
            <v>Nueta Hidatsa Sahnish College/Fort Berthold</v>
          </cell>
          <cell r="B10">
            <v>143.63999999999999</v>
          </cell>
          <cell r="C10">
            <v>1.18E-2</v>
          </cell>
          <cell r="D10">
            <v>500000</v>
          </cell>
          <cell r="E10">
            <v>915780</v>
          </cell>
          <cell r="F10">
            <v>1484389</v>
          </cell>
          <cell r="G10">
            <v>2900169</v>
          </cell>
        </row>
        <row r="11">
          <cell r="A11" t="str">
            <v>Fort Peck Community College</v>
          </cell>
          <cell r="B11">
            <v>276.14999999999998</v>
          </cell>
          <cell r="C11">
            <v>2.2599999999999999E-2</v>
          </cell>
          <cell r="D11">
            <v>500000</v>
          </cell>
          <cell r="E11">
            <v>1760640</v>
          </cell>
          <cell r="F11">
            <v>1484389</v>
          </cell>
          <cell r="G11">
            <v>3745029</v>
          </cell>
        </row>
        <row r="12">
          <cell r="A12" t="str">
            <v>Ilisagvik College</v>
          </cell>
          <cell r="B12">
            <v>133.44</v>
          </cell>
          <cell r="C12">
            <v>1.09E-2</v>
          </cell>
          <cell r="D12">
            <v>500000</v>
          </cell>
          <cell r="E12">
            <v>850800</v>
          </cell>
          <cell r="F12">
            <v>1484389</v>
          </cell>
          <cell r="G12">
            <v>2835189</v>
          </cell>
        </row>
        <row r="13">
          <cell r="A13" t="str">
            <v>Keweenaw Bay Ojibwa CC</v>
          </cell>
          <cell r="B13">
            <v>43.96</v>
          </cell>
          <cell r="C13">
            <v>3.5999999999999999E-3</v>
          </cell>
          <cell r="D13">
            <v>500000</v>
          </cell>
          <cell r="E13">
            <v>280270</v>
          </cell>
          <cell r="F13">
            <v>1484389</v>
          </cell>
          <cell r="G13">
            <v>2264659</v>
          </cell>
        </row>
        <row r="14">
          <cell r="A14" t="str">
            <v>Lac Courte Oreilles Community College</v>
          </cell>
          <cell r="B14">
            <v>155.59</v>
          </cell>
          <cell r="C14">
            <v>1.2699999999999999E-2</v>
          </cell>
          <cell r="D14">
            <v>500000</v>
          </cell>
          <cell r="E14">
            <v>991990</v>
          </cell>
          <cell r="F14">
            <v>1484389</v>
          </cell>
          <cell r="G14">
            <v>2976379</v>
          </cell>
        </row>
        <row r="15">
          <cell r="A15" t="str">
            <v>Leech Lake Tribal</v>
          </cell>
          <cell r="B15">
            <v>144.16999999999999</v>
          </cell>
          <cell r="C15">
            <v>1.18E-2</v>
          </cell>
          <cell r="D15">
            <v>500000</v>
          </cell>
          <cell r="E15">
            <v>919170</v>
          </cell>
          <cell r="F15">
            <v>1484389</v>
          </cell>
          <cell r="G15">
            <v>2903559</v>
          </cell>
        </row>
        <row r="16">
          <cell r="A16" t="str">
            <v>Little Big Horn Community College</v>
          </cell>
          <cell r="B16">
            <v>295.29000000000002</v>
          </cell>
          <cell r="C16">
            <v>2.4199999999999999E-2</v>
          </cell>
          <cell r="D16">
            <v>500000</v>
          </cell>
          <cell r="E16">
            <v>1882680</v>
          </cell>
          <cell r="F16">
            <v>1484389</v>
          </cell>
          <cell r="G16">
            <v>3867069</v>
          </cell>
        </row>
        <row r="17">
          <cell r="A17" t="str">
            <v>Little Priest Tribal College</v>
          </cell>
          <cell r="B17">
            <v>105.67</v>
          </cell>
          <cell r="C17">
            <v>8.6E-3</v>
          </cell>
          <cell r="D17">
            <v>500000</v>
          </cell>
          <cell r="E17">
            <v>673710</v>
          </cell>
          <cell r="F17">
            <v>1484389</v>
          </cell>
          <cell r="G17">
            <v>2658099</v>
          </cell>
        </row>
        <row r="18">
          <cell r="A18" t="str">
            <v>Nebraska ICC</v>
          </cell>
          <cell r="B18">
            <v>120.83</v>
          </cell>
          <cell r="C18">
            <v>9.9000000000000008E-3</v>
          </cell>
          <cell r="D18">
            <v>500000</v>
          </cell>
          <cell r="E18">
            <v>770400</v>
          </cell>
          <cell r="F18">
            <v>1484389</v>
          </cell>
          <cell r="G18">
            <v>2754789</v>
          </cell>
        </row>
        <row r="19">
          <cell r="A19" t="str">
            <v>Northwest Indian</v>
          </cell>
          <cell r="B19">
            <v>523.92999999999995</v>
          </cell>
          <cell r="C19">
            <v>4.2900000000000001E-2</v>
          </cell>
          <cell r="D19">
            <v>500000</v>
          </cell>
          <cell r="E19">
            <v>3340450</v>
          </cell>
          <cell r="F19">
            <v>1484389</v>
          </cell>
          <cell r="G19">
            <v>5324839</v>
          </cell>
        </row>
        <row r="20">
          <cell r="A20" t="str">
            <v>Oglala Lakota Community College</v>
          </cell>
          <cell r="B20">
            <v>1060.81</v>
          </cell>
          <cell r="C20">
            <v>8.6800000000000002E-2</v>
          </cell>
          <cell r="D20">
            <v>500000</v>
          </cell>
          <cell r="E20">
            <v>6763470</v>
          </cell>
          <cell r="F20">
            <v>1484389</v>
          </cell>
          <cell r="G20">
            <v>8747859</v>
          </cell>
        </row>
        <row r="21">
          <cell r="A21" t="str">
            <v>Red Lake Nation College</v>
          </cell>
          <cell r="B21">
            <v>107.73</v>
          </cell>
          <cell r="C21">
            <v>8.8000000000000005E-3</v>
          </cell>
          <cell r="D21">
            <v>500000</v>
          </cell>
          <cell r="E21">
            <v>686860</v>
          </cell>
          <cell r="F21">
            <v>1484389</v>
          </cell>
          <cell r="G21">
            <v>2671249</v>
          </cell>
        </row>
        <row r="22">
          <cell r="A22" t="str">
            <v>Saginaw Chippewa Tribal College</v>
          </cell>
          <cell r="B22">
            <v>71.209999999999994</v>
          </cell>
          <cell r="C22">
            <v>5.7999999999999996E-3</v>
          </cell>
          <cell r="D22">
            <v>500000</v>
          </cell>
          <cell r="E22">
            <v>454010</v>
          </cell>
          <cell r="F22">
            <v>1484389</v>
          </cell>
          <cell r="G22">
            <v>2438399</v>
          </cell>
        </row>
        <row r="23">
          <cell r="A23" t="str">
            <v>Salish Kootenai</v>
          </cell>
          <cell r="B23">
            <v>539.33000000000004</v>
          </cell>
          <cell r="C23">
            <v>4.41E-2</v>
          </cell>
          <cell r="D23">
            <v>500000</v>
          </cell>
          <cell r="E23">
            <v>3438660</v>
          </cell>
          <cell r="F23">
            <v>1484389</v>
          </cell>
          <cell r="G23">
            <v>5423049</v>
          </cell>
        </row>
        <row r="24">
          <cell r="A24" t="str">
            <v>Sinte Gleska University</v>
          </cell>
          <cell r="B24">
            <v>440.83</v>
          </cell>
          <cell r="C24">
            <v>3.61E-2</v>
          </cell>
          <cell r="D24">
            <v>500000</v>
          </cell>
          <cell r="E24">
            <v>2810640</v>
          </cell>
          <cell r="F24">
            <v>1484389</v>
          </cell>
          <cell r="G24">
            <v>4795029</v>
          </cell>
        </row>
        <row r="25">
          <cell r="A25" t="str">
            <v>Sisseton Wahpeton Community College</v>
          </cell>
          <cell r="B25">
            <v>115.96</v>
          </cell>
          <cell r="C25">
            <v>9.4999999999999998E-3</v>
          </cell>
          <cell r="D25">
            <v>500000</v>
          </cell>
          <cell r="E25">
            <v>739320</v>
          </cell>
          <cell r="F25">
            <v>1484389</v>
          </cell>
          <cell r="G25">
            <v>2723709</v>
          </cell>
        </row>
        <row r="26">
          <cell r="A26" t="str">
            <v>Sitting Bull (Standing Rock) College</v>
          </cell>
          <cell r="B26">
            <v>284.77</v>
          </cell>
          <cell r="C26">
            <v>2.3300000000000001E-2</v>
          </cell>
          <cell r="D26">
            <v>500000</v>
          </cell>
          <cell r="E26">
            <v>1815600</v>
          </cell>
          <cell r="F26">
            <v>1484389</v>
          </cell>
          <cell r="G26">
            <v>3799989</v>
          </cell>
        </row>
        <row r="27">
          <cell r="A27" t="str">
            <v>Stone Child Community College</v>
          </cell>
          <cell r="B27">
            <v>316.17</v>
          </cell>
          <cell r="C27">
            <v>2.5899999999999999E-2</v>
          </cell>
          <cell r="D27">
            <v>500000</v>
          </cell>
          <cell r="E27">
            <v>2015800</v>
          </cell>
          <cell r="F27">
            <v>1484389</v>
          </cell>
          <cell r="G27">
            <v>4000189</v>
          </cell>
        </row>
        <row r="28">
          <cell r="A28" t="str">
            <v>Tohono O'Odham Comm College</v>
          </cell>
          <cell r="B28">
            <v>255.45</v>
          </cell>
          <cell r="C28">
            <v>2.0899999999999998E-2</v>
          </cell>
          <cell r="D28">
            <v>500000</v>
          </cell>
          <cell r="E28">
            <v>1628710</v>
          </cell>
          <cell r="F28">
            <v>1484389</v>
          </cell>
          <cell r="G28">
            <v>3613099</v>
          </cell>
        </row>
        <row r="29">
          <cell r="A29" t="str">
            <v>Turtle Mountain</v>
          </cell>
          <cell r="B29">
            <v>615.55999999999995</v>
          </cell>
          <cell r="C29">
            <v>5.04E-2</v>
          </cell>
          <cell r="D29">
            <v>500000</v>
          </cell>
          <cell r="E29">
            <v>3924640</v>
          </cell>
          <cell r="F29">
            <v>1484389</v>
          </cell>
          <cell r="G29">
            <v>5909029</v>
          </cell>
        </row>
        <row r="30">
          <cell r="A30" t="str">
            <v>White Earth</v>
          </cell>
          <cell r="B30">
            <v>98.91</v>
          </cell>
          <cell r="C30">
            <v>8.0999999999999996E-3</v>
          </cell>
          <cell r="D30">
            <v>500000</v>
          </cell>
          <cell r="E30">
            <v>630620</v>
          </cell>
          <cell r="F30">
            <v>1484389</v>
          </cell>
          <cell r="G30">
            <v>2615009</v>
          </cell>
        </row>
        <row r="31">
          <cell r="A31" t="str">
            <v>Dine College</v>
          </cell>
          <cell r="B31">
            <v>1341.54</v>
          </cell>
          <cell r="C31">
            <v>0.10979999999999999</v>
          </cell>
          <cell r="D31">
            <v>500000</v>
          </cell>
          <cell r="E31">
            <v>8553340</v>
          </cell>
          <cell r="F31">
            <v>1484389</v>
          </cell>
          <cell r="G31">
            <v>10537709</v>
          </cell>
        </row>
        <row r="32">
          <cell r="A32" t="str">
            <v>Navajo Technical University</v>
          </cell>
          <cell r="B32">
            <v>1347.8</v>
          </cell>
          <cell r="C32">
            <v>0.1103</v>
          </cell>
          <cell r="D32">
            <v>500000</v>
          </cell>
          <cell r="E32">
            <v>8593240</v>
          </cell>
          <cell r="F32">
            <v>1484389</v>
          </cell>
          <cell r="G32">
            <v>10577624</v>
          </cell>
        </row>
        <row r="33">
          <cell r="A33" t="str">
            <v>United Tribes Technical College</v>
          </cell>
          <cell r="B33">
            <v>449</v>
          </cell>
          <cell r="C33">
            <v>3.6700000000000003E-2</v>
          </cell>
          <cell r="D33">
            <v>500000</v>
          </cell>
          <cell r="E33">
            <v>2862710</v>
          </cell>
          <cell r="F33">
            <v>1484389</v>
          </cell>
          <cell r="G33">
            <v>4847099</v>
          </cell>
        </row>
        <row r="34">
          <cell r="A34" t="str">
            <v>Haskell Indian Nations University</v>
          </cell>
          <cell r="B34">
            <v>878.3</v>
          </cell>
          <cell r="C34">
            <v>7.1900000000000006E-2</v>
          </cell>
          <cell r="D34">
            <v>500000</v>
          </cell>
          <cell r="E34">
            <v>5599820</v>
          </cell>
          <cell r="F34">
            <v>1484389</v>
          </cell>
          <cell r="G34">
            <v>7584209</v>
          </cell>
        </row>
        <row r="35">
          <cell r="A35" t="str">
            <v>Southwestern Indian Polytec Institution</v>
          </cell>
          <cell r="B35">
            <v>551.9</v>
          </cell>
          <cell r="C35">
            <v>4.5199999999999997E-2</v>
          </cell>
          <cell r="D35">
            <v>500000</v>
          </cell>
          <cell r="E35">
            <v>3518780</v>
          </cell>
          <cell r="F35">
            <v>1484389</v>
          </cell>
          <cell r="G35">
            <v>5503169</v>
          </cell>
        </row>
        <row r="36">
          <cell r="A36" t="str">
            <v>Institute of American Indian Arts</v>
          </cell>
          <cell r="B36">
            <v>353.9</v>
          </cell>
          <cell r="C36">
            <v>2.9000000000000001E-2</v>
          </cell>
          <cell r="D36">
            <v>500000</v>
          </cell>
          <cell r="E36">
            <v>2256380</v>
          </cell>
          <cell r="F36">
            <v>1484389</v>
          </cell>
          <cell r="G36">
            <v>4240769</v>
          </cell>
        </row>
        <row r="37">
          <cell r="A37" t="str">
            <v>Fond Du Lac</v>
          </cell>
          <cell r="B37">
            <v>141.5</v>
          </cell>
          <cell r="C37">
            <v>1.1599999999999999E-2</v>
          </cell>
          <cell r="D37">
            <v>500000</v>
          </cell>
          <cell r="E37">
            <v>902170</v>
          </cell>
          <cell r="F37">
            <v>1484389</v>
          </cell>
          <cell r="G37">
            <v>2886559</v>
          </cell>
        </row>
        <row r="38">
          <cell r="A38" t="str">
            <v>TOTAL</v>
          </cell>
          <cell r="B38">
            <v>12222.93</v>
          </cell>
          <cell r="C38">
            <v>1</v>
          </cell>
          <cell r="D38">
            <v>17500000</v>
          </cell>
          <cell r="E38">
            <v>77930410</v>
          </cell>
          <cell r="F38">
            <v>51953615</v>
          </cell>
          <cell r="G38">
            <v>147384000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1"/>
  <sheetViews>
    <sheetView showGridLines="0" tabSelected="1" zoomScale="75" zoomScaleNormal="7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38" sqref="F38"/>
    </sheetView>
  </sheetViews>
  <sheetFormatPr defaultRowHeight="12.5" x14ac:dyDescent="0.3"/>
  <cols>
    <col min="1" max="1" width="10.59765625" style="6" bestFit="1" customWidth="1"/>
    <col min="2" max="2" width="9.69921875" style="6" customWidth="1"/>
    <col min="3" max="3" width="50.69921875" style="6" customWidth="1"/>
    <col min="4" max="8" width="20.69921875" style="6" customWidth="1"/>
    <col min="9" max="9" width="5.69921875" style="6" customWidth="1"/>
    <col min="10" max="14" width="25.69921875" style="6" customWidth="1"/>
    <col min="15" max="15" width="5.69921875" style="6" customWidth="1"/>
    <col min="16" max="19" width="25.69921875" style="6" customWidth="1"/>
    <col min="20" max="20" width="5.69921875" style="6" customWidth="1"/>
    <col min="21" max="24" width="25.69921875" style="6" customWidth="1"/>
    <col min="25" max="16384" width="8.796875" style="6"/>
  </cols>
  <sheetData>
    <row r="1" spans="1:36" s="1" customFormat="1" ht="22.5" x14ac:dyDescent="0.3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1:36" s="1" customFormat="1" ht="23" thickBot="1" x14ac:dyDescent="0.3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</row>
    <row r="3" spans="1:36" s="15" customFormat="1" ht="20.5" customHeight="1" thickBot="1" x14ac:dyDescent="0.35">
      <c r="C3" s="44" t="s">
        <v>121</v>
      </c>
      <c r="D3" s="14"/>
      <c r="E3" s="43"/>
      <c r="F3" s="124" t="s">
        <v>144</v>
      </c>
      <c r="G3" s="125"/>
      <c r="H3" s="126"/>
      <c r="I3" s="19"/>
      <c r="J3" s="118" t="s">
        <v>133</v>
      </c>
      <c r="K3" s="119"/>
      <c r="L3" s="119"/>
      <c r="M3" s="119"/>
      <c r="N3" s="120"/>
      <c r="O3" s="19"/>
      <c r="P3" s="118" t="s">
        <v>141</v>
      </c>
      <c r="Q3" s="119"/>
      <c r="R3" s="119"/>
      <c r="S3" s="120"/>
      <c r="T3" s="101"/>
      <c r="U3" s="118" t="s">
        <v>140</v>
      </c>
      <c r="V3" s="119"/>
      <c r="W3" s="119"/>
      <c r="X3" s="120"/>
    </row>
    <row r="4" spans="1:36" s="15" customFormat="1" ht="20.5" thickBot="1" x14ac:dyDescent="0.35">
      <c r="C4" s="44" t="s">
        <v>130</v>
      </c>
      <c r="D4" s="14"/>
      <c r="E4" s="43"/>
      <c r="F4" s="121" t="s">
        <v>139</v>
      </c>
      <c r="G4" s="122"/>
      <c r="H4" s="123"/>
      <c r="I4" s="19"/>
      <c r="J4" s="121" t="s">
        <v>139</v>
      </c>
      <c r="K4" s="122"/>
      <c r="L4" s="122"/>
      <c r="M4" s="122"/>
      <c r="N4" s="123"/>
      <c r="O4" s="10"/>
      <c r="P4" s="121" t="s">
        <v>139</v>
      </c>
      <c r="Q4" s="122"/>
      <c r="R4" s="122"/>
      <c r="S4" s="123"/>
      <c r="T4" s="88"/>
      <c r="U4" s="121" t="s">
        <v>139</v>
      </c>
      <c r="V4" s="122"/>
      <c r="W4" s="122"/>
      <c r="X4" s="123"/>
    </row>
    <row r="5" spans="1:36" s="13" customFormat="1" ht="70" x14ac:dyDescent="0.3">
      <c r="C5" s="45" t="s">
        <v>79</v>
      </c>
      <c r="D5" s="12"/>
      <c r="E5" s="12"/>
      <c r="F5" s="75"/>
      <c r="G5" s="24" t="s">
        <v>145</v>
      </c>
      <c r="H5" s="24" t="s">
        <v>146</v>
      </c>
      <c r="I5" s="57"/>
      <c r="J5" s="85" t="s">
        <v>135</v>
      </c>
      <c r="K5" s="142" t="s">
        <v>134</v>
      </c>
      <c r="L5" s="142"/>
      <c r="M5" s="142"/>
      <c r="N5" s="143"/>
      <c r="O5" s="57"/>
      <c r="P5" s="141" t="s">
        <v>142</v>
      </c>
      <c r="Q5" s="142"/>
      <c r="R5" s="142"/>
      <c r="S5" s="143"/>
      <c r="T5" s="102"/>
      <c r="U5" s="144" t="s">
        <v>7</v>
      </c>
      <c r="V5" s="145"/>
      <c r="W5" s="145"/>
      <c r="X5" s="146"/>
    </row>
    <row r="6" spans="1:36" s="11" customFormat="1" ht="15" x14ac:dyDescent="0.3">
      <c r="C6" s="59" t="s">
        <v>96</v>
      </c>
      <c r="D6" s="23"/>
      <c r="E6" s="22"/>
      <c r="F6" s="9"/>
      <c r="G6" s="25"/>
      <c r="H6" s="25"/>
      <c r="I6" s="88"/>
      <c r="J6" s="127" t="s">
        <v>132</v>
      </c>
      <c r="K6" s="129" t="s">
        <v>138</v>
      </c>
      <c r="L6" s="130"/>
      <c r="M6" s="130"/>
      <c r="N6" s="131"/>
      <c r="O6" s="10"/>
      <c r="P6" s="129" t="s">
        <v>143</v>
      </c>
      <c r="Q6" s="130"/>
      <c r="R6" s="130"/>
      <c r="S6" s="131"/>
      <c r="T6" s="88"/>
      <c r="U6" s="135" t="s">
        <v>132</v>
      </c>
      <c r="V6" s="136"/>
      <c r="W6" s="136"/>
      <c r="X6" s="137"/>
    </row>
    <row r="7" spans="1:36" s="11" customFormat="1" ht="15.5" thickBot="1" x14ac:dyDescent="0.35">
      <c r="C7" s="59" t="s">
        <v>97</v>
      </c>
      <c r="D7" s="23"/>
      <c r="E7" s="22"/>
      <c r="F7" s="76"/>
      <c r="G7" s="74"/>
      <c r="H7" s="74"/>
      <c r="I7" s="88"/>
      <c r="J7" s="128"/>
      <c r="K7" s="132"/>
      <c r="L7" s="133"/>
      <c r="M7" s="133"/>
      <c r="N7" s="134"/>
      <c r="O7" s="10"/>
      <c r="P7" s="132"/>
      <c r="Q7" s="133"/>
      <c r="R7" s="133"/>
      <c r="S7" s="134"/>
      <c r="T7" s="88"/>
      <c r="U7" s="138"/>
      <c r="V7" s="139"/>
      <c r="W7" s="139"/>
      <c r="X7" s="140"/>
    </row>
    <row r="8" spans="1:36" s="16" customFormat="1" ht="42" x14ac:dyDescent="0.3">
      <c r="A8" s="31" t="s">
        <v>8</v>
      </c>
      <c r="B8" s="32" t="s">
        <v>95</v>
      </c>
      <c r="C8" s="42" t="s">
        <v>0</v>
      </c>
      <c r="D8" s="7" t="s">
        <v>1</v>
      </c>
      <c r="E8" s="8" t="s">
        <v>55</v>
      </c>
      <c r="F8" s="62" t="s">
        <v>147</v>
      </c>
      <c r="G8" s="58" t="s">
        <v>122</v>
      </c>
      <c r="H8" s="58" t="s">
        <v>122</v>
      </c>
      <c r="I8" s="103"/>
      <c r="J8" s="26" t="s">
        <v>136</v>
      </c>
      <c r="K8" s="91" t="s">
        <v>56</v>
      </c>
      <c r="L8" s="92" t="s">
        <v>3</v>
      </c>
      <c r="M8" s="93" t="s">
        <v>2</v>
      </c>
      <c r="N8" s="58" t="s">
        <v>136</v>
      </c>
      <c r="O8" s="98"/>
      <c r="P8" s="91" t="s">
        <v>56</v>
      </c>
      <c r="Q8" s="92" t="s">
        <v>3</v>
      </c>
      <c r="R8" s="93" t="s">
        <v>2</v>
      </c>
      <c r="S8" s="58" t="s">
        <v>136</v>
      </c>
      <c r="T8" s="103"/>
      <c r="U8" s="91" t="s">
        <v>56</v>
      </c>
      <c r="V8" s="92" t="s">
        <v>3</v>
      </c>
      <c r="W8" s="93" t="s">
        <v>2</v>
      </c>
      <c r="X8" s="58" t="s">
        <v>136</v>
      </c>
    </row>
    <row r="9" spans="1:36" s="2" customFormat="1" ht="14" x14ac:dyDescent="0.3">
      <c r="A9" s="33" t="s">
        <v>9</v>
      </c>
      <c r="B9" s="82" t="s">
        <v>81</v>
      </c>
      <c r="C9" s="30" t="s">
        <v>57</v>
      </c>
      <c r="D9" s="66">
        <v>142.93</v>
      </c>
      <c r="E9" s="4">
        <v>1.17E-2</v>
      </c>
      <c r="F9" s="63">
        <f>+G9+H9</f>
        <v>8318978</v>
      </c>
      <c r="G9" s="27">
        <f>+J9+X9</f>
        <v>4678950</v>
      </c>
      <c r="H9" s="27">
        <f>+N9+S9</f>
        <v>3640028</v>
      </c>
      <c r="I9" s="106"/>
      <c r="J9" s="27">
        <v>268720</v>
      </c>
      <c r="K9" s="94">
        <v>500000</v>
      </c>
      <c r="L9" s="86">
        <v>92960</v>
      </c>
      <c r="M9" s="95">
        <v>151429</v>
      </c>
      <c r="N9" s="5">
        <v>744389</v>
      </c>
      <c r="O9" s="99"/>
      <c r="P9" s="94">
        <v>500000</v>
      </c>
      <c r="Q9" s="86">
        <f>VLOOKUP(C9,'[1]Table 1'!$A$2:$G$38,5,FALSE)</f>
        <v>911250</v>
      </c>
      <c r="R9" s="95">
        <v>1484389</v>
      </c>
      <c r="S9" s="89">
        <f>SUM(P9:R9)</f>
        <v>2895639</v>
      </c>
      <c r="T9" s="104"/>
      <c r="U9" s="94">
        <v>500000</v>
      </c>
      <c r="V9" s="86">
        <v>1487373</v>
      </c>
      <c r="W9" s="95">
        <v>2422857</v>
      </c>
      <c r="X9" s="89">
        <f t="shared" ref="X9:X37" si="0">SUM(U9:W9)</f>
        <v>4410230</v>
      </c>
    </row>
    <row r="10" spans="1:36" s="2" customFormat="1" ht="14" x14ac:dyDescent="0.3">
      <c r="A10" s="33" t="s">
        <v>10</v>
      </c>
      <c r="B10" s="82" t="s">
        <v>82</v>
      </c>
      <c r="C10" s="3" t="s">
        <v>148</v>
      </c>
      <c r="D10" s="66">
        <v>225.58</v>
      </c>
      <c r="E10" s="4">
        <v>1.8499999999999999E-2</v>
      </c>
      <c r="F10" s="63">
        <f t="shared" ref="F10:F44" si="1">+G10+H10</f>
        <v>9915356</v>
      </c>
      <c r="G10" s="27">
        <f t="shared" ref="G10:G44" si="2">+J10+X10</f>
        <v>5694558</v>
      </c>
      <c r="H10" s="27">
        <f t="shared" ref="H10:H43" si="3">+N10+S10</f>
        <v>4220798</v>
      </c>
      <c r="I10" s="106"/>
      <c r="J10" s="27">
        <v>424130</v>
      </c>
      <c r="K10" s="94">
        <v>500000</v>
      </c>
      <c r="L10" s="86">
        <v>146720</v>
      </c>
      <c r="M10" s="95">
        <v>151429</v>
      </c>
      <c r="N10" s="5">
        <v>798149</v>
      </c>
      <c r="O10" s="99"/>
      <c r="P10" s="94">
        <v>500000</v>
      </c>
      <c r="Q10" s="86">
        <f>VLOOKUP(C10,'[1]Table 1'!$A$2:$G$38,5,FALSE)</f>
        <v>1438260</v>
      </c>
      <c r="R10" s="95">
        <v>1484389</v>
      </c>
      <c r="S10" s="89">
        <f t="shared" ref="S10:S43" si="4">SUM(P10:R10)</f>
        <v>3422649</v>
      </c>
      <c r="T10" s="104"/>
      <c r="U10" s="94">
        <v>500000</v>
      </c>
      <c r="V10" s="86">
        <v>2347571</v>
      </c>
      <c r="W10" s="95">
        <v>2422857</v>
      </c>
      <c r="X10" s="89">
        <f t="shared" si="0"/>
        <v>5270428</v>
      </c>
    </row>
    <row r="11" spans="1:36" s="2" customFormat="1" ht="14" x14ac:dyDescent="0.3">
      <c r="A11" s="33" t="s">
        <v>11</v>
      </c>
      <c r="B11" s="82" t="s">
        <v>81</v>
      </c>
      <c r="C11" s="3" t="s">
        <v>149</v>
      </c>
      <c r="D11" s="66">
        <v>302.01</v>
      </c>
      <c r="E11" s="4">
        <v>2.47E-2</v>
      </c>
      <c r="F11" s="63">
        <f t="shared" si="1"/>
        <v>11391291</v>
      </c>
      <c r="G11" s="27">
        <f t="shared" si="2"/>
        <v>6633533</v>
      </c>
      <c r="H11" s="27">
        <f t="shared" si="3"/>
        <v>4757758</v>
      </c>
      <c r="I11" s="106"/>
      <c r="J11" s="27">
        <v>567810</v>
      </c>
      <c r="K11" s="94">
        <v>500000</v>
      </c>
      <c r="L11" s="86">
        <v>196430</v>
      </c>
      <c r="M11" s="95">
        <v>151429</v>
      </c>
      <c r="N11" s="5">
        <v>847859</v>
      </c>
      <c r="O11" s="99"/>
      <c r="P11" s="94">
        <v>500000</v>
      </c>
      <c r="Q11" s="86">
        <f>VLOOKUP(C11,'[1]Table 1'!$A$2:$G$38,5,FALSE)</f>
        <v>1925510</v>
      </c>
      <c r="R11" s="95">
        <v>1484389</v>
      </c>
      <c r="S11" s="89">
        <f t="shared" si="4"/>
        <v>3909899</v>
      </c>
      <c r="T11" s="104"/>
      <c r="U11" s="94">
        <v>500000</v>
      </c>
      <c r="V11" s="86">
        <v>3142866</v>
      </c>
      <c r="W11" s="95">
        <v>2422857</v>
      </c>
      <c r="X11" s="89">
        <f t="shared" si="0"/>
        <v>6065723</v>
      </c>
    </row>
    <row r="12" spans="1:36" s="2" customFormat="1" ht="14" x14ac:dyDescent="0.3">
      <c r="A12" s="33" t="s">
        <v>12</v>
      </c>
      <c r="B12" s="82" t="s">
        <v>83</v>
      </c>
      <c r="C12" s="3" t="s">
        <v>60</v>
      </c>
      <c r="D12" s="66">
        <v>133.38</v>
      </c>
      <c r="E12" s="4">
        <v>1.09E-2</v>
      </c>
      <c r="F12" s="63">
        <f t="shared" si="1"/>
        <v>8134554</v>
      </c>
      <c r="G12" s="27">
        <f t="shared" si="2"/>
        <v>4561616</v>
      </c>
      <c r="H12" s="27">
        <f t="shared" si="3"/>
        <v>3572938</v>
      </c>
      <c r="I12" s="106"/>
      <c r="J12" s="27">
        <v>250770</v>
      </c>
      <c r="K12" s="94">
        <v>500000</v>
      </c>
      <c r="L12" s="86">
        <v>86750</v>
      </c>
      <c r="M12" s="95">
        <v>151429</v>
      </c>
      <c r="N12" s="5">
        <v>738179</v>
      </c>
      <c r="O12" s="99"/>
      <c r="P12" s="94">
        <v>500000</v>
      </c>
      <c r="Q12" s="86">
        <f>VLOOKUP(C12,'[1]Table 1'!$A$2:$G$38,5,FALSE)</f>
        <v>850370</v>
      </c>
      <c r="R12" s="95">
        <v>1484389</v>
      </c>
      <c r="S12" s="89">
        <f t="shared" si="4"/>
        <v>2834759</v>
      </c>
      <c r="T12" s="104"/>
      <c r="U12" s="94">
        <v>500000</v>
      </c>
      <c r="V12" s="86">
        <v>1387989</v>
      </c>
      <c r="W12" s="95">
        <v>2422857</v>
      </c>
      <c r="X12" s="89">
        <f t="shared" si="0"/>
        <v>4310846</v>
      </c>
    </row>
    <row r="13" spans="1:36" s="2" customFormat="1" ht="14" x14ac:dyDescent="0.3">
      <c r="A13" s="33" t="s">
        <v>13</v>
      </c>
      <c r="B13" s="82" t="s">
        <v>81</v>
      </c>
      <c r="C13" s="3" t="s">
        <v>14</v>
      </c>
      <c r="D13" s="66">
        <v>181.08</v>
      </c>
      <c r="E13" s="4">
        <v>1.4800000000000001E-2</v>
      </c>
      <c r="F13" s="63">
        <f t="shared" si="1"/>
        <v>9055929</v>
      </c>
      <c r="G13" s="27">
        <f t="shared" si="2"/>
        <v>5147791</v>
      </c>
      <c r="H13" s="27">
        <f t="shared" si="3"/>
        <v>3908138</v>
      </c>
      <c r="I13" s="106"/>
      <c r="J13" s="27">
        <v>340460</v>
      </c>
      <c r="K13" s="94">
        <v>500000</v>
      </c>
      <c r="L13" s="86">
        <v>117780</v>
      </c>
      <c r="M13" s="95">
        <v>151429</v>
      </c>
      <c r="N13" s="5">
        <v>769209</v>
      </c>
      <c r="O13" s="99"/>
      <c r="P13" s="94">
        <v>500000</v>
      </c>
      <c r="Q13" s="86">
        <f>VLOOKUP(C13,'[1]Table 1'!$A$2:$G$38,5,FALSE)</f>
        <v>1154540</v>
      </c>
      <c r="R13" s="95">
        <v>1484389</v>
      </c>
      <c r="S13" s="89">
        <f t="shared" si="4"/>
        <v>3138929</v>
      </c>
      <c r="T13" s="104"/>
      <c r="U13" s="94">
        <v>500000</v>
      </c>
      <c r="V13" s="86">
        <v>1884474</v>
      </c>
      <c r="W13" s="95">
        <v>2422857</v>
      </c>
      <c r="X13" s="89">
        <f t="shared" si="0"/>
        <v>4807331</v>
      </c>
    </row>
    <row r="14" spans="1:36" s="2" customFormat="1" ht="14" x14ac:dyDescent="0.3">
      <c r="A14" s="33" t="s">
        <v>15</v>
      </c>
      <c r="B14" s="82" t="s">
        <v>84</v>
      </c>
      <c r="C14" s="3" t="s">
        <v>61</v>
      </c>
      <c r="D14" s="66">
        <v>149.26</v>
      </c>
      <c r="E14" s="4">
        <v>1.2200000000000001E-2</v>
      </c>
      <c r="F14" s="63">
        <f t="shared" si="1"/>
        <v>8441405</v>
      </c>
      <c r="G14" s="27">
        <f t="shared" si="2"/>
        <v>4756837</v>
      </c>
      <c r="H14" s="27">
        <f t="shared" si="3"/>
        <v>3684568</v>
      </c>
      <c r="I14" s="106"/>
      <c r="J14" s="27">
        <v>280640</v>
      </c>
      <c r="K14" s="94">
        <v>500000</v>
      </c>
      <c r="L14" s="86">
        <v>97080</v>
      </c>
      <c r="M14" s="95">
        <v>151429</v>
      </c>
      <c r="N14" s="5">
        <v>748509</v>
      </c>
      <c r="O14" s="99"/>
      <c r="P14" s="94">
        <v>500000</v>
      </c>
      <c r="Q14" s="86">
        <f>VLOOKUP(C14,'[1]Table 1'!$A$2:$G$38,5,FALSE)</f>
        <v>951670</v>
      </c>
      <c r="R14" s="95">
        <v>1484389</v>
      </c>
      <c r="S14" s="89">
        <f t="shared" si="4"/>
        <v>2936059</v>
      </c>
      <c r="T14" s="104"/>
      <c r="U14" s="94">
        <v>500000</v>
      </c>
      <c r="V14" s="86">
        <v>1553340</v>
      </c>
      <c r="W14" s="95">
        <v>2422857</v>
      </c>
      <c r="X14" s="89">
        <f t="shared" si="0"/>
        <v>4476197</v>
      </c>
    </row>
    <row r="15" spans="1:36" s="2" customFormat="1" ht="14" x14ac:dyDescent="0.3">
      <c r="A15" s="33" t="s">
        <v>16</v>
      </c>
      <c r="B15" s="82" t="s">
        <v>85</v>
      </c>
      <c r="C15" s="3" t="s">
        <v>62</v>
      </c>
      <c r="D15" s="66">
        <v>175.38</v>
      </c>
      <c r="E15" s="4">
        <v>1.43E-2</v>
      </c>
      <c r="F15" s="63">
        <f t="shared" si="1"/>
        <v>8945694</v>
      </c>
      <c r="G15" s="27">
        <f t="shared" si="2"/>
        <v>5077656</v>
      </c>
      <c r="H15" s="27">
        <f t="shared" si="3"/>
        <v>3868038</v>
      </c>
      <c r="I15" s="106"/>
      <c r="J15" s="27">
        <v>329730</v>
      </c>
      <c r="K15" s="94">
        <v>500000</v>
      </c>
      <c r="L15" s="86">
        <v>114070</v>
      </c>
      <c r="M15" s="95">
        <v>151429</v>
      </c>
      <c r="N15" s="5">
        <v>765499</v>
      </c>
      <c r="O15" s="99"/>
      <c r="P15" s="94">
        <v>500000</v>
      </c>
      <c r="Q15" s="86">
        <f>VLOOKUP(C15,'[1]Table 1'!$A$2:$G$38,5,FALSE)</f>
        <v>1118150</v>
      </c>
      <c r="R15" s="95">
        <v>1484389</v>
      </c>
      <c r="S15" s="89">
        <f t="shared" si="4"/>
        <v>3102539</v>
      </c>
      <c r="T15" s="104"/>
      <c r="U15" s="94">
        <v>500000</v>
      </c>
      <c r="V15" s="86">
        <v>1825069</v>
      </c>
      <c r="W15" s="95">
        <v>2422857</v>
      </c>
      <c r="X15" s="89">
        <f t="shared" si="0"/>
        <v>4747926</v>
      </c>
    </row>
    <row r="16" spans="1:36" s="2" customFormat="1" ht="14" x14ac:dyDescent="0.3">
      <c r="A16" s="33" t="s">
        <v>17</v>
      </c>
      <c r="B16" s="82" t="s">
        <v>90</v>
      </c>
      <c r="C16" s="3" t="s">
        <v>18</v>
      </c>
      <c r="D16" s="66">
        <v>1341.54</v>
      </c>
      <c r="E16" s="4">
        <v>0.10979999999999999</v>
      </c>
      <c r="F16" s="63">
        <f t="shared" si="1"/>
        <v>31467818</v>
      </c>
      <c r="G16" s="27">
        <f t="shared" si="2"/>
        <v>19406105</v>
      </c>
      <c r="H16" s="27">
        <f t="shared" si="3"/>
        <v>12061713</v>
      </c>
      <c r="I16" s="106"/>
      <c r="J16" s="27">
        <v>2522270</v>
      </c>
      <c r="K16" s="94">
        <v>500000</v>
      </c>
      <c r="L16" s="86">
        <v>872560</v>
      </c>
      <c r="M16" s="95">
        <v>151429</v>
      </c>
      <c r="N16" s="5">
        <v>1523984</v>
      </c>
      <c r="O16" s="99"/>
      <c r="P16" s="94">
        <v>500000</v>
      </c>
      <c r="Q16" s="86">
        <f>VLOOKUP(C16,'[1]Table 1'!$A$2:$G$38,5,FALSE)</f>
        <v>8553340</v>
      </c>
      <c r="R16" s="95">
        <v>1484389</v>
      </c>
      <c r="S16" s="89">
        <f t="shared" si="4"/>
        <v>10537729</v>
      </c>
      <c r="T16" s="104"/>
      <c r="U16" s="94">
        <v>500000</v>
      </c>
      <c r="V16" s="86">
        <v>13960978</v>
      </c>
      <c r="W16" s="95">
        <v>2422857</v>
      </c>
      <c r="X16" s="89">
        <f t="shared" si="0"/>
        <v>16883835</v>
      </c>
    </row>
    <row r="17" spans="1:25" s="2" customFormat="1" ht="14" x14ac:dyDescent="0.3">
      <c r="A17" s="33" t="s">
        <v>19</v>
      </c>
      <c r="B17" s="82" t="s">
        <v>86</v>
      </c>
      <c r="C17" s="3" t="s">
        <v>6</v>
      </c>
      <c r="D17" s="66">
        <v>141.5</v>
      </c>
      <c r="E17" s="4">
        <v>1.1599999999999999E-2</v>
      </c>
      <c r="F17" s="63">
        <f t="shared" si="1"/>
        <v>8291458</v>
      </c>
      <c r="G17" s="27">
        <f t="shared" si="2"/>
        <v>4661440</v>
      </c>
      <c r="H17" s="27">
        <f t="shared" si="3"/>
        <v>3630018</v>
      </c>
      <c r="I17" s="106"/>
      <c r="J17" s="27">
        <v>266040</v>
      </c>
      <c r="K17" s="94">
        <v>500000</v>
      </c>
      <c r="L17" s="86">
        <v>92030</v>
      </c>
      <c r="M17" s="95">
        <v>151429</v>
      </c>
      <c r="N17" s="5">
        <v>743459</v>
      </c>
      <c r="O17" s="99"/>
      <c r="P17" s="94">
        <v>500000</v>
      </c>
      <c r="Q17" s="86">
        <f>VLOOKUP(C17,'[1]Table 1'!$A$2:$G$38,5,FALSE)</f>
        <v>902170</v>
      </c>
      <c r="R17" s="95">
        <v>1484389</v>
      </c>
      <c r="S17" s="89">
        <f t="shared" si="4"/>
        <v>2886559</v>
      </c>
      <c r="T17" s="104"/>
      <c r="U17" s="94">
        <v>500000</v>
      </c>
      <c r="V17" s="86">
        <v>1472543</v>
      </c>
      <c r="W17" s="95">
        <v>2422857</v>
      </c>
      <c r="X17" s="89">
        <f t="shared" si="0"/>
        <v>4395400</v>
      </c>
    </row>
    <row r="18" spans="1:25" s="2" customFormat="1" ht="14" x14ac:dyDescent="0.3">
      <c r="A18" s="33" t="s">
        <v>20</v>
      </c>
      <c r="B18" s="82" t="s">
        <v>81</v>
      </c>
      <c r="C18" s="3" t="s">
        <v>150</v>
      </c>
      <c r="D18" s="66">
        <v>276.14999999999998</v>
      </c>
      <c r="E18" s="4">
        <v>2.2599999999999999E-2</v>
      </c>
      <c r="F18" s="63">
        <f t="shared" si="1"/>
        <v>10891873</v>
      </c>
      <c r="G18" s="27">
        <f t="shared" si="2"/>
        <v>6315805</v>
      </c>
      <c r="H18" s="27">
        <f t="shared" si="3"/>
        <v>4576068</v>
      </c>
      <c r="I18" s="106"/>
      <c r="J18" s="27">
        <v>519190</v>
      </c>
      <c r="K18" s="94">
        <v>500000</v>
      </c>
      <c r="L18" s="86">
        <v>179610</v>
      </c>
      <c r="M18" s="95">
        <v>151429</v>
      </c>
      <c r="N18" s="5">
        <v>831039</v>
      </c>
      <c r="O18" s="99"/>
      <c r="P18" s="94">
        <v>500000</v>
      </c>
      <c r="Q18" s="86">
        <f>VLOOKUP(C18,'[1]Table 1'!$A$2:$G$38,5,FALSE)</f>
        <v>1760640</v>
      </c>
      <c r="R18" s="95">
        <v>1484389</v>
      </c>
      <c r="S18" s="89">
        <f t="shared" si="4"/>
        <v>3745029</v>
      </c>
      <c r="T18" s="104"/>
      <c r="U18" s="94">
        <v>500000</v>
      </c>
      <c r="V18" s="86">
        <v>2873758</v>
      </c>
      <c r="W18" s="95">
        <v>2422857</v>
      </c>
      <c r="X18" s="89">
        <f t="shared" si="0"/>
        <v>5796615</v>
      </c>
    </row>
    <row r="19" spans="1:25" s="2" customFormat="1" ht="14" x14ac:dyDescent="0.3">
      <c r="A19" s="156" t="s">
        <v>21</v>
      </c>
      <c r="B19" s="155" t="s">
        <v>88</v>
      </c>
      <c r="C19" s="3" t="s">
        <v>151</v>
      </c>
      <c r="D19" s="66">
        <v>878.3</v>
      </c>
      <c r="E19" s="4">
        <v>7.1900000000000006E-2</v>
      </c>
      <c r="F19" s="63">
        <f t="shared" si="1"/>
        <v>20869931</v>
      </c>
      <c r="G19" s="27">
        <f t="shared" si="2"/>
        <v>12063033</v>
      </c>
      <c r="H19" s="27">
        <f t="shared" si="3"/>
        <v>8806898</v>
      </c>
      <c r="I19" s="106"/>
      <c r="J19" s="27"/>
      <c r="K19" s="94">
        <v>500000</v>
      </c>
      <c r="L19" s="86">
        <v>571260</v>
      </c>
      <c r="M19" s="95">
        <v>151429</v>
      </c>
      <c r="N19" s="5">
        <f>SUM(K19:M19)</f>
        <v>1222689</v>
      </c>
      <c r="O19" s="99"/>
      <c r="P19" s="94">
        <v>500000</v>
      </c>
      <c r="Q19" s="86">
        <f>VLOOKUP(C19,'[1]Table 1'!$A$2:$G$38,5,FALSE)</f>
        <v>5599820</v>
      </c>
      <c r="R19" s="95">
        <v>1484389</v>
      </c>
      <c r="S19" s="89">
        <f t="shared" si="4"/>
        <v>7584209</v>
      </c>
      <c r="T19" s="104"/>
      <c r="U19" s="94">
        <v>500000</v>
      </c>
      <c r="V19" s="86">
        <v>9140176</v>
      </c>
      <c r="W19" s="95">
        <v>2422857</v>
      </c>
      <c r="X19" s="89">
        <f t="shared" si="0"/>
        <v>12063033</v>
      </c>
      <c r="Y19" s="2">
        <f>+X19/X46</f>
        <v>0.58193067503870122</v>
      </c>
    </row>
    <row r="20" spans="1:25" s="2" customFormat="1" ht="14" x14ac:dyDescent="0.3">
      <c r="A20" s="33" t="s">
        <v>22</v>
      </c>
      <c r="B20" s="82" t="s">
        <v>87</v>
      </c>
      <c r="C20" s="3" t="s">
        <v>23</v>
      </c>
      <c r="D20" s="66">
        <v>133.44</v>
      </c>
      <c r="E20" s="4">
        <v>1.09E-2</v>
      </c>
      <c r="F20" s="63">
        <f t="shared" si="1"/>
        <v>8135855</v>
      </c>
      <c r="G20" s="27">
        <f t="shared" si="2"/>
        <v>4562447</v>
      </c>
      <c r="H20" s="27">
        <f t="shared" si="3"/>
        <v>3573408</v>
      </c>
      <c r="I20" s="106"/>
      <c r="J20" s="27">
        <v>250890</v>
      </c>
      <c r="K20" s="94">
        <v>500000</v>
      </c>
      <c r="L20" s="86">
        <v>86790</v>
      </c>
      <c r="M20" s="95">
        <v>151429</v>
      </c>
      <c r="N20" s="5">
        <v>738219</v>
      </c>
      <c r="O20" s="99"/>
      <c r="P20" s="94">
        <v>500000</v>
      </c>
      <c r="Q20" s="86">
        <f>VLOOKUP(C20,'[1]Table 1'!$A$2:$G$38,5,FALSE)</f>
        <v>850800</v>
      </c>
      <c r="R20" s="95">
        <v>1484389</v>
      </c>
      <c r="S20" s="89">
        <f t="shared" si="4"/>
        <v>2835189</v>
      </c>
      <c r="T20" s="104"/>
      <c r="U20" s="94">
        <v>500000</v>
      </c>
      <c r="V20" s="86">
        <v>1388700</v>
      </c>
      <c r="W20" s="95">
        <v>2422857</v>
      </c>
      <c r="X20" s="89">
        <f t="shared" si="0"/>
        <v>4311557</v>
      </c>
    </row>
    <row r="21" spans="1:25" s="2" customFormat="1" ht="14" x14ac:dyDescent="0.3">
      <c r="A21" s="33" t="s">
        <v>24</v>
      </c>
      <c r="B21" s="82" t="s">
        <v>89</v>
      </c>
      <c r="C21" s="3" t="s">
        <v>64</v>
      </c>
      <c r="D21" s="66">
        <v>353.9</v>
      </c>
      <c r="E21" s="4">
        <v>2.9000000000000001E-2</v>
      </c>
      <c r="F21" s="63">
        <f t="shared" si="1"/>
        <v>12312885</v>
      </c>
      <c r="G21" s="27">
        <f t="shared" si="2"/>
        <v>7190507</v>
      </c>
      <c r="H21" s="27">
        <f t="shared" si="3"/>
        <v>5122378</v>
      </c>
      <c r="I21" s="106"/>
      <c r="J21" s="27">
        <v>584730</v>
      </c>
      <c r="K21" s="94">
        <v>500000</v>
      </c>
      <c r="L21" s="86">
        <v>230180</v>
      </c>
      <c r="M21" s="95">
        <v>151429</v>
      </c>
      <c r="N21" s="5">
        <v>881609</v>
      </c>
      <c r="O21" s="99"/>
      <c r="P21" s="94">
        <v>500000</v>
      </c>
      <c r="Q21" s="86">
        <f>VLOOKUP(C21,'[1]Table 1'!$A$2:$G$38,5,FALSE)</f>
        <v>2256380</v>
      </c>
      <c r="R21" s="95">
        <v>1484389</v>
      </c>
      <c r="S21" s="89">
        <f t="shared" si="4"/>
        <v>4240769</v>
      </c>
      <c r="T21" s="104"/>
      <c r="U21" s="94">
        <v>500000</v>
      </c>
      <c r="V21" s="86">
        <v>3682920</v>
      </c>
      <c r="W21" s="95">
        <v>2422857</v>
      </c>
      <c r="X21" s="89">
        <f t="shared" si="0"/>
        <v>6605777</v>
      </c>
    </row>
    <row r="22" spans="1:25" s="2" customFormat="1" ht="14" x14ac:dyDescent="0.3">
      <c r="A22" s="33" t="s">
        <v>25</v>
      </c>
      <c r="B22" s="82" t="s">
        <v>82</v>
      </c>
      <c r="C22" s="3" t="s">
        <v>65</v>
      </c>
      <c r="D22" s="66">
        <v>43.96</v>
      </c>
      <c r="E22" s="4">
        <v>3.5999999999999999E-3</v>
      </c>
      <c r="F22" s="63">
        <f t="shared" si="1"/>
        <v>6407645</v>
      </c>
      <c r="G22" s="27">
        <f t="shared" si="2"/>
        <v>3462967</v>
      </c>
      <c r="H22" s="27">
        <f t="shared" si="3"/>
        <v>2944678</v>
      </c>
      <c r="I22" s="106"/>
      <c r="J22" s="27">
        <v>82650</v>
      </c>
      <c r="K22" s="94">
        <v>500000</v>
      </c>
      <c r="L22" s="86">
        <v>28590</v>
      </c>
      <c r="M22" s="95">
        <v>151429</v>
      </c>
      <c r="N22" s="5">
        <v>680019</v>
      </c>
      <c r="O22" s="99"/>
      <c r="P22" s="94">
        <v>500000</v>
      </c>
      <c r="Q22" s="86">
        <f>VLOOKUP(C22,'[1]Table 1'!$A$2:$G$38,5,FALSE)</f>
        <v>280270</v>
      </c>
      <c r="R22" s="95">
        <v>1484389</v>
      </c>
      <c r="S22" s="89">
        <f t="shared" si="4"/>
        <v>2264659</v>
      </c>
      <c r="T22" s="104"/>
      <c r="U22" s="94">
        <v>500000</v>
      </c>
      <c r="V22" s="86">
        <v>457460</v>
      </c>
      <c r="W22" s="95">
        <v>2422857</v>
      </c>
      <c r="X22" s="89">
        <f t="shared" si="0"/>
        <v>3380317</v>
      </c>
    </row>
    <row r="23" spans="1:25" s="2" customFormat="1" ht="14" x14ac:dyDescent="0.3">
      <c r="A23" s="33" t="s">
        <v>26</v>
      </c>
      <c r="B23" s="82" t="s">
        <v>84</v>
      </c>
      <c r="C23" s="3" t="s">
        <v>66</v>
      </c>
      <c r="D23" s="66">
        <v>155.59</v>
      </c>
      <c r="E23" s="4">
        <v>1.2699999999999999E-2</v>
      </c>
      <c r="F23" s="63">
        <f t="shared" si="1"/>
        <v>8563532</v>
      </c>
      <c r="G23" s="27">
        <f t="shared" si="2"/>
        <v>4834524</v>
      </c>
      <c r="H23" s="27">
        <f t="shared" si="3"/>
        <v>3729008</v>
      </c>
      <c r="I23" s="106"/>
      <c r="J23" s="27">
        <v>292520</v>
      </c>
      <c r="K23" s="94">
        <v>500000</v>
      </c>
      <c r="L23" s="86">
        <v>101200</v>
      </c>
      <c r="M23" s="95">
        <v>151429</v>
      </c>
      <c r="N23" s="5">
        <v>752629</v>
      </c>
      <c r="O23" s="99"/>
      <c r="P23" s="94">
        <v>500000</v>
      </c>
      <c r="Q23" s="86">
        <f>VLOOKUP(C23,'[1]Table 1'!$A$2:$G$38,5,FALSE)</f>
        <v>991990</v>
      </c>
      <c r="R23" s="95">
        <v>1484389</v>
      </c>
      <c r="S23" s="89">
        <f t="shared" si="4"/>
        <v>2976379</v>
      </c>
      <c r="T23" s="104"/>
      <c r="U23" s="94">
        <v>500000</v>
      </c>
      <c r="V23" s="86">
        <v>1619147</v>
      </c>
      <c r="W23" s="95">
        <v>2422857</v>
      </c>
      <c r="X23" s="89">
        <f t="shared" si="0"/>
        <v>4542004</v>
      </c>
    </row>
    <row r="24" spans="1:25" s="2" customFormat="1" ht="14" x14ac:dyDescent="0.3">
      <c r="A24" s="156" t="s">
        <v>27</v>
      </c>
      <c r="B24" s="155" t="s">
        <v>86</v>
      </c>
      <c r="C24" s="3" t="s">
        <v>67</v>
      </c>
      <c r="D24" s="66">
        <v>144.16999999999999</v>
      </c>
      <c r="E24" s="4">
        <v>1.18E-2</v>
      </c>
      <c r="F24" s="63">
        <f t="shared" si="1"/>
        <v>8342960</v>
      </c>
      <c r="G24" s="27">
        <f t="shared" si="2"/>
        <v>4694202</v>
      </c>
      <c r="H24" s="27">
        <f t="shared" si="3"/>
        <v>3648758</v>
      </c>
      <c r="I24" s="106"/>
      <c r="J24" s="27">
        <v>271050</v>
      </c>
      <c r="K24" s="94">
        <v>500000</v>
      </c>
      <c r="L24" s="86">
        <v>93770</v>
      </c>
      <c r="M24" s="95">
        <v>151429</v>
      </c>
      <c r="N24" s="5">
        <v>745199</v>
      </c>
      <c r="O24" s="99"/>
      <c r="P24" s="94">
        <v>500000</v>
      </c>
      <c r="Q24" s="86">
        <f>VLOOKUP(C24,'[1]Table 1'!$A$2:$G$38,5,FALSE)</f>
        <v>919170</v>
      </c>
      <c r="R24" s="95">
        <v>1484389</v>
      </c>
      <c r="S24" s="89">
        <f t="shared" si="4"/>
        <v>2903559</v>
      </c>
      <c r="T24" s="104"/>
      <c r="U24" s="94">
        <v>500000</v>
      </c>
      <c r="V24" s="86">
        <v>1500295</v>
      </c>
      <c r="W24" s="95">
        <v>2422857</v>
      </c>
      <c r="X24" s="89">
        <f t="shared" si="0"/>
        <v>4423152</v>
      </c>
    </row>
    <row r="25" spans="1:25" s="2" customFormat="1" ht="14" x14ac:dyDescent="0.3">
      <c r="A25" s="33" t="s">
        <v>28</v>
      </c>
      <c r="B25" s="82" t="s">
        <v>81</v>
      </c>
      <c r="C25" s="3" t="s">
        <v>68</v>
      </c>
      <c r="D25" s="66">
        <v>295.29000000000002</v>
      </c>
      <c r="E25" s="4">
        <v>2.4199999999999999E-2</v>
      </c>
      <c r="F25" s="63">
        <f t="shared" si="1"/>
        <v>11261551</v>
      </c>
      <c r="G25" s="27">
        <f t="shared" si="2"/>
        <v>6550993</v>
      </c>
      <c r="H25" s="27">
        <f t="shared" si="3"/>
        <v>4710558</v>
      </c>
      <c r="I25" s="106"/>
      <c r="J25" s="27">
        <v>555180</v>
      </c>
      <c r="K25" s="94">
        <v>500000</v>
      </c>
      <c r="L25" s="86">
        <v>192060</v>
      </c>
      <c r="M25" s="95">
        <v>151429</v>
      </c>
      <c r="N25" s="5">
        <v>843489</v>
      </c>
      <c r="O25" s="99"/>
      <c r="P25" s="94">
        <v>500000</v>
      </c>
      <c r="Q25" s="86">
        <f>VLOOKUP(C25,'[1]Table 1'!$A$2:$G$38,5,FALSE)</f>
        <v>1882680</v>
      </c>
      <c r="R25" s="95">
        <v>1484389</v>
      </c>
      <c r="S25" s="89">
        <f t="shared" si="4"/>
        <v>3867069</v>
      </c>
      <c r="T25" s="104"/>
      <c r="U25" s="94">
        <v>500000</v>
      </c>
      <c r="V25" s="86">
        <v>3072956</v>
      </c>
      <c r="W25" s="95">
        <v>2422857</v>
      </c>
      <c r="X25" s="89">
        <f t="shared" si="0"/>
        <v>5995813</v>
      </c>
    </row>
    <row r="26" spans="1:25" s="2" customFormat="1" ht="14" x14ac:dyDescent="0.3">
      <c r="A26" s="33" t="s">
        <v>29</v>
      </c>
      <c r="B26" s="82" t="s">
        <v>91</v>
      </c>
      <c r="C26" s="3" t="s">
        <v>30</v>
      </c>
      <c r="D26" s="66">
        <v>105.67</v>
      </c>
      <c r="E26" s="4">
        <v>8.6E-3</v>
      </c>
      <c r="F26" s="63">
        <f t="shared" si="1"/>
        <v>7599427</v>
      </c>
      <c r="G26" s="27">
        <f t="shared" si="2"/>
        <v>4221169</v>
      </c>
      <c r="H26" s="27">
        <f t="shared" si="3"/>
        <v>3378258</v>
      </c>
      <c r="I26" s="106"/>
      <c r="J26" s="27">
        <v>198670</v>
      </c>
      <c r="K26" s="94">
        <v>500000</v>
      </c>
      <c r="L26" s="86">
        <v>68730</v>
      </c>
      <c r="M26" s="95">
        <v>151429</v>
      </c>
      <c r="N26" s="5">
        <v>720159</v>
      </c>
      <c r="O26" s="99"/>
      <c r="P26" s="94">
        <v>500000</v>
      </c>
      <c r="Q26" s="86">
        <f>VLOOKUP(C26,'[1]Table 1'!$A$2:$G$38,5,FALSE)</f>
        <v>673710</v>
      </c>
      <c r="R26" s="95">
        <v>1484389</v>
      </c>
      <c r="S26" s="89">
        <f t="shared" si="4"/>
        <v>2658099</v>
      </c>
      <c r="T26" s="104"/>
      <c r="U26" s="94">
        <v>500000</v>
      </c>
      <c r="V26" s="86">
        <v>1099642</v>
      </c>
      <c r="W26" s="95">
        <v>2422857</v>
      </c>
      <c r="X26" s="89">
        <f t="shared" si="0"/>
        <v>4022499</v>
      </c>
    </row>
    <row r="27" spans="1:25" s="2" customFormat="1" ht="14" x14ac:dyDescent="0.3">
      <c r="A27" s="33" t="s">
        <v>31</v>
      </c>
      <c r="B27" s="82" t="s">
        <v>89</v>
      </c>
      <c r="C27" s="3" t="s">
        <v>32</v>
      </c>
      <c r="D27" s="66">
        <v>1347.8</v>
      </c>
      <c r="E27" s="4">
        <v>0.1103</v>
      </c>
      <c r="F27" s="63">
        <f t="shared" si="1"/>
        <v>31588682</v>
      </c>
      <c r="G27" s="27">
        <f t="shared" si="2"/>
        <v>19482994</v>
      </c>
      <c r="H27" s="27">
        <f t="shared" si="3"/>
        <v>12105688</v>
      </c>
      <c r="I27" s="106"/>
      <c r="J27" s="27">
        <v>2534030</v>
      </c>
      <c r="K27" s="94">
        <v>500000</v>
      </c>
      <c r="L27" s="86">
        <v>876630</v>
      </c>
      <c r="M27" s="95">
        <v>151429</v>
      </c>
      <c r="N27" s="5">
        <v>1528059</v>
      </c>
      <c r="O27" s="99"/>
      <c r="P27" s="94">
        <v>500000</v>
      </c>
      <c r="Q27" s="86">
        <f>VLOOKUP(C27,'[1]Table 1'!$A$2:$G$38,5,FALSE)</f>
        <v>8593240</v>
      </c>
      <c r="R27" s="95">
        <v>1484389</v>
      </c>
      <c r="S27" s="89">
        <f t="shared" si="4"/>
        <v>10577629</v>
      </c>
      <c r="T27" s="104"/>
      <c r="U27" s="94">
        <v>500000</v>
      </c>
      <c r="V27" s="86">
        <v>14026107</v>
      </c>
      <c r="W27" s="95">
        <v>2422857</v>
      </c>
      <c r="X27" s="89">
        <f t="shared" si="0"/>
        <v>16948964</v>
      </c>
    </row>
    <row r="28" spans="1:25" s="2" customFormat="1" ht="14" x14ac:dyDescent="0.3">
      <c r="A28" s="33" t="s">
        <v>33</v>
      </c>
      <c r="B28" s="82" t="s">
        <v>91</v>
      </c>
      <c r="C28" s="3" t="s">
        <v>69</v>
      </c>
      <c r="D28" s="66">
        <v>120.83</v>
      </c>
      <c r="E28" s="4">
        <v>9.9000000000000008E-3</v>
      </c>
      <c r="F28" s="63">
        <f t="shared" si="1"/>
        <v>7892317</v>
      </c>
      <c r="G28" s="27">
        <f t="shared" si="2"/>
        <v>4407509</v>
      </c>
      <c r="H28" s="27">
        <f t="shared" si="3"/>
        <v>3484808</v>
      </c>
      <c r="I28" s="106"/>
      <c r="J28" s="27">
        <v>227180</v>
      </c>
      <c r="K28" s="94">
        <v>500000</v>
      </c>
      <c r="L28" s="86">
        <v>78590</v>
      </c>
      <c r="M28" s="95">
        <v>151429</v>
      </c>
      <c r="N28" s="5">
        <v>730019</v>
      </c>
      <c r="O28" s="99"/>
      <c r="P28" s="94">
        <v>500000</v>
      </c>
      <c r="Q28" s="86">
        <f>VLOOKUP(C28,'[1]Table 1'!$A$2:$G$38,5,FALSE)</f>
        <v>770400</v>
      </c>
      <c r="R28" s="95">
        <v>1484389</v>
      </c>
      <c r="S28" s="89">
        <f t="shared" si="4"/>
        <v>2754789</v>
      </c>
      <c r="T28" s="104"/>
      <c r="U28" s="94">
        <v>500000</v>
      </c>
      <c r="V28" s="86">
        <v>1257472</v>
      </c>
      <c r="W28" s="95">
        <v>2422857</v>
      </c>
      <c r="X28" s="89">
        <f t="shared" si="0"/>
        <v>4180329</v>
      </c>
    </row>
    <row r="29" spans="1:25" s="2" customFormat="1" ht="14" x14ac:dyDescent="0.3">
      <c r="A29" s="33" t="s">
        <v>34</v>
      </c>
      <c r="B29" s="82" t="s">
        <v>92</v>
      </c>
      <c r="C29" s="3" t="s">
        <v>70</v>
      </c>
      <c r="D29" s="66">
        <v>523.92999999999995</v>
      </c>
      <c r="E29" s="4">
        <v>4.2900000000000001E-2</v>
      </c>
      <c r="F29" s="63">
        <f t="shared" si="1"/>
        <v>15677308</v>
      </c>
      <c r="G29" s="27">
        <f t="shared" si="2"/>
        <v>9360270</v>
      </c>
      <c r="H29" s="27">
        <f t="shared" si="3"/>
        <v>6317038</v>
      </c>
      <c r="I29" s="106"/>
      <c r="J29" s="27">
        <v>985050</v>
      </c>
      <c r="K29" s="94">
        <v>500000</v>
      </c>
      <c r="L29" s="86">
        <v>340770</v>
      </c>
      <c r="M29" s="95">
        <v>151429</v>
      </c>
      <c r="N29" s="5">
        <v>992199</v>
      </c>
      <c r="O29" s="99"/>
      <c r="P29" s="94">
        <v>500000</v>
      </c>
      <c r="Q29" s="86">
        <f>VLOOKUP(C29,'[1]Table 1'!$A$2:$G$38,5,FALSE)</f>
        <v>3340450</v>
      </c>
      <c r="R29" s="95">
        <v>1484389</v>
      </c>
      <c r="S29" s="89">
        <f t="shared" si="4"/>
        <v>5324839</v>
      </c>
      <c r="T29" s="104"/>
      <c r="U29" s="94">
        <v>500000</v>
      </c>
      <c r="V29" s="86">
        <v>5452363</v>
      </c>
      <c r="W29" s="95">
        <v>2422857</v>
      </c>
      <c r="X29" s="89">
        <f t="shared" si="0"/>
        <v>8375220</v>
      </c>
    </row>
    <row r="30" spans="1:25" s="2" customFormat="1" ht="14" x14ac:dyDescent="0.3">
      <c r="A30" s="33" t="s">
        <v>35</v>
      </c>
      <c r="B30" s="82" t="s">
        <v>83</v>
      </c>
      <c r="C30" s="3" t="s">
        <v>71</v>
      </c>
      <c r="D30" s="66">
        <v>143.63999999999999</v>
      </c>
      <c r="E30" s="4">
        <v>1.18E-2</v>
      </c>
      <c r="F30" s="63">
        <f t="shared" si="1"/>
        <v>8332691</v>
      </c>
      <c r="G30" s="27">
        <f t="shared" si="2"/>
        <v>4687673</v>
      </c>
      <c r="H30" s="27">
        <f t="shared" si="3"/>
        <v>3645018</v>
      </c>
      <c r="I30" s="106"/>
      <c r="J30" s="27">
        <v>270050</v>
      </c>
      <c r="K30" s="94">
        <v>500000</v>
      </c>
      <c r="L30" s="86">
        <v>93420</v>
      </c>
      <c r="M30" s="95">
        <v>151429</v>
      </c>
      <c r="N30" s="5">
        <v>744849</v>
      </c>
      <c r="O30" s="99"/>
      <c r="P30" s="94">
        <v>500000</v>
      </c>
      <c r="Q30" s="86">
        <f>VLOOKUP(C30,'[1]Table 1'!$A$2:$G$38,5,FALSE)</f>
        <v>915780</v>
      </c>
      <c r="R30" s="95">
        <v>1484389</v>
      </c>
      <c r="S30" s="89">
        <f t="shared" si="4"/>
        <v>2900169</v>
      </c>
      <c r="T30" s="104"/>
      <c r="U30" s="94">
        <v>500000</v>
      </c>
      <c r="V30" s="86">
        <v>1494766</v>
      </c>
      <c r="W30" s="95">
        <v>2422857</v>
      </c>
      <c r="X30" s="89">
        <f t="shared" si="0"/>
        <v>4417623</v>
      </c>
    </row>
    <row r="31" spans="1:25" s="2" customFormat="1" ht="14" x14ac:dyDescent="0.3">
      <c r="A31" s="33" t="s">
        <v>36</v>
      </c>
      <c r="B31" s="82" t="s">
        <v>93</v>
      </c>
      <c r="C31" s="3" t="s">
        <v>72</v>
      </c>
      <c r="D31" s="66">
        <v>1060.81</v>
      </c>
      <c r="E31" s="4">
        <v>8.6800000000000002E-2</v>
      </c>
      <c r="F31" s="63">
        <f t="shared" si="1"/>
        <v>26046084</v>
      </c>
      <c r="G31" s="27">
        <f t="shared" si="2"/>
        <v>15956826</v>
      </c>
      <c r="H31" s="27">
        <f t="shared" si="3"/>
        <v>10089258</v>
      </c>
      <c r="I31" s="106"/>
      <c r="J31" s="27">
        <v>1994460</v>
      </c>
      <c r="K31" s="94">
        <v>500000</v>
      </c>
      <c r="L31" s="86">
        <v>689970</v>
      </c>
      <c r="M31" s="95">
        <v>151429</v>
      </c>
      <c r="N31" s="5">
        <v>1341399</v>
      </c>
      <c r="O31" s="99"/>
      <c r="P31" s="94">
        <v>500000</v>
      </c>
      <c r="Q31" s="86">
        <f>VLOOKUP(C31,'[1]Table 1'!$A$2:$G$38,5,FALSE)</f>
        <v>6763470</v>
      </c>
      <c r="R31" s="95">
        <v>1484389</v>
      </c>
      <c r="S31" s="89">
        <f t="shared" si="4"/>
        <v>8747859</v>
      </c>
      <c r="T31" s="104"/>
      <c r="U31" s="94">
        <v>500000</v>
      </c>
      <c r="V31" s="86">
        <v>11039509</v>
      </c>
      <c r="W31" s="95">
        <v>2422857</v>
      </c>
      <c r="X31" s="89">
        <f t="shared" si="0"/>
        <v>13962366</v>
      </c>
    </row>
    <row r="32" spans="1:25" s="2" customFormat="1" ht="14" x14ac:dyDescent="0.3">
      <c r="A32" s="33" t="s">
        <v>37</v>
      </c>
      <c r="B32" s="82" t="s">
        <v>86</v>
      </c>
      <c r="C32" s="3" t="s">
        <v>38</v>
      </c>
      <c r="D32" s="66">
        <v>107.73</v>
      </c>
      <c r="E32" s="4">
        <v>8.8000000000000005E-3</v>
      </c>
      <c r="F32" s="63">
        <f t="shared" si="1"/>
        <v>7639260</v>
      </c>
      <c r="G32" s="27">
        <f t="shared" si="2"/>
        <v>4246512</v>
      </c>
      <c r="H32" s="27">
        <f t="shared" si="3"/>
        <v>3392748</v>
      </c>
      <c r="I32" s="106"/>
      <c r="J32" s="27">
        <v>202540</v>
      </c>
      <c r="K32" s="94">
        <v>500000</v>
      </c>
      <c r="L32" s="86">
        <v>70070</v>
      </c>
      <c r="M32" s="95">
        <v>151429</v>
      </c>
      <c r="N32" s="5">
        <v>721499</v>
      </c>
      <c r="O32" s="99"/>
      <c r="P32" s="94">
        <v>500000</v>
      </c>
      <c r="Q32" s="86">
        <f>VLOOKUP(C32,'[1]Table 1'!$A$2:$G$38,5,FALSE)</f>
        <v>686860</v>
      </c>
      <c r="R32" s="95">
        <v>1484389</v>
      </c>
      <c r="S32" s="89">
        <f t="shared" si="4"/>
        <v>2671249</v>
      </c>
      <c r="T32" s="104"/>
      <c r="U32" s="94">
        <v>500000</v>
      </c>
      <c r="V32" s="86">
        <v>1121115</v>
      </c>
      <c r="W32" s="95">
        <v>2422857</v>
      </c>
      <c r="X32" s="89">
        <f t="shared" si="0"/>
        <v>4043972</v>
      </c>
    </row>
    <row r="33" spans="1:25" s="2" customFormat="1" ht="14" x14ac:dyDescent="0.3">
      <c r="A33" s="33" t="s">
        <v>94</v>
      </c>
      <c r="B33" s="82" t="s">
        <v>82</v>
      </c>
      <c r="C33" s="3" t="s">
        <v>39</v>
      </c>
      <c r="D33" s="66">
        <v>71.209999999999994</v>
      </c>
      <c r="E33" s="4">
        <v>5.7999999999999996E-3</v>
      </c>
      <c r="F33" s="63">
        <f t="shared" si="1"/>
        <v>6933926</v>
      </c>
      <c r="G33" s="27">
        <f t="shared" si="2"/>
        <v>3797778</v>
      </c>
      <c r="H33" s="27">
        <f t="shared" si="3"/>
        <v>3136148</v>
      </c>
      <c r="I33" s="106"/>
      <c r="J33" s="27">
        <v>133880</v>
      </c>
      <c r="K33" s="94">
        <v>500000</v>
      </c>
      <c r="L33" s="86">
        <v>46320</v>
      </c>
      <c r="M33" s="95">
        <v>151429</v>
      </c>
      <c r="N33" s="5">
        <v>697749</v>
      </c>
      <c r="O33" s="99"/>
      <c r="P33" s="94">
        <v>500000</v>
      </c>
      <c r="Q33" s="86">
        <f>VLOOKUP(C33,'[1]Table 1'!$A$2:$G$38,5,FALSE)</f>
        <v>454010</v>
      </c>
      <c r="R33" s="95">
        <v>1484389</v>
      </c>
      <c r="S33" s="89">
        <f t="shared" si="4"/>
        <v>2438399</v>
      </c>
      <c r="T33" s="104"/>
      <c r="U33" s="94">
        <v>500000</v>
      </c>
      <c r="V33" s="86">
        <v>741041</v>
      </c>
      <c r="W33" s="95">
        <v>2422857</v>
      </c>
      <c r="X33" s="89">
        <f t="shared" si="0"/>
        <v>3663898</v>
      </c>
    </row>
    <row r="34" spans="1:25" s="2" customFormat="1" ht="14" x14ac:dyDescent="0.3">
      <c r="A34" s="33" t="s">
        <v>40</v>
      </c>
      <c r="B34" s="82" t="s">
        <v>81</v>
      </c>
      <c r="C34" s="3" t="s">
        <v>73</v>
      </c>
      <c r="D34" s="66">
        <v>539.33000000000004</v>
      </c>
      <c r="E34" s="4">
        <v>4.41E-2</v>
      </c>
      <c r="F34" s="63">
        <f t="shared" si="1"/>
        <v>15974808</v>
      </c>
      <c r="G34" s="27">
        <f t="shared" si="2"/>
        <v>9549540</v>
      </c>
      <c r="H34" s="27">
        <f t="shared" si="3"/>
        <v>6425268</v>
      </c>
      <c r="I34" s="106"/>
      <c r="J34" s="27">
        <v>1014020</v>
      </c>
      <c r="K34" s="94">
        <v>500000</v>
      </c>
      <c r="L34" s="86">
        <v>350790</v>
      </c>
      <c r="M34" s="95">
        <v>151429</v>
      </c>
      <c r="N34" s="5">
        <v>1002219</v>
      </c>
      <c r="O34" s="99"/>
      <c r="P34" s="94">
        <v>500000</v>
      </c>
      <c r="Q34" s="86">
        <f>VLOOKUP(C34,'[1]Table 1'!$A$2:$G$38,5,FALSE)</f>
        <v>3438660</v>
      </c>
      <c r="R34" s="95">
        <v>1484389</v>
      </c>
      <c r="S34" s="89">
        <f t="shared" si="4"/>
        <v>5423049</v>
      </c>
      <c r="T34" s="104"/>
      <c r="U34" s="94">
        <v>500000</v>
      </c>
      <c r="V34" s="86">
        <v>5612663</v>
      </c>
      <c r="W34" s="95">
        <v>2422857</v>
      </c>
      <c r="X34" s="89">
        <f t="shared" si="0"/>
        <v>8535520</v>
      </c>
    </row>
    <row r="35" spans="1:25" s="2" customFormat="1" ht="14" x14ac:dyDescent="0.3">
      <c r="A35" s="33" t="s">
        <v>41</v>
      </c>
      <c r="B35" s="82" t="s">
        <v>93</v>
      </c>
      <c r="C35" s="3" t="s">
        <v>42</v>
      </c>
      <c r="D35" s="66">
        <v>440.83</v>
      </c>
      <c r="E35" s="4">
        <v>3.61E-2</v>
      </c>
      <c r="F35" s="63">
        <f t="shared" si="1"/>
        <v>14072471</v>
      </c>
      <c r="G35" s="27">
        <f t="shared" si="2"/>
        <v>8339283</v>
      </c>
      <c r="H35" s="27">
        <f t="shared" si="3"/>
        <v>5733188</v>
      </c>
      <c r="I35" s="106"/>
      <c r="J35" s="27">
        <v>828820</v>
      </c>
      <c r="K35" s="94">
        <v>500000</v>
      </c>
      <c r="L35" s="86">
        <v>286730</v>
      </c>
      <c r="M35" s="95">
        <v>151429</v>
      </c>
      <c r="N35" s="5">
        <v>938159</v>
      </c>
      <c r="O35" s="99"/>
      <c r="P35" s="94">
        <v>500000</v>
      </c>
      <c r="Q35" s="86">
        <f>VLOOKUP(C35,'[1]Table 1'!$A$2:$G$38,5,FALSE)</f>
        <v>2810640</v>
      </c>
      <c r="R35" s="95">
        <v>1484389</v>
      </c>
      <c r="S35" s="89">
        <f t="shared" si="4"/>
        <v>4795029</v>
      </c>
      <c r="T35" s="104"/>
      <c r="U35" s="94">
        <v>500000</v>
      </c>
      <c r="V35" s="86">
        <v>4587606</v>
      </c>
      <c r="W35" s="95">
        <v>2422857</v>
      </c>
      <c r="X35" s="89">
        <f t="shared" si="0"/>
        <v>7510463</v>
      </c>
    </row>
    <row r="36" spans="1:25" s="2" customFormat="1" ht="14" x14ac:dyDescent="0.3">
      <c r="A36" s="33" t="s">
        <v>43</v>
      </c>
      <c r="B36" s="82" t="s">
        <v>93</v>
      </c>
      <c r="C36" s="3" t="s">
        <v>74</v>
      </c>
      <c r="D36" s="66">
        <v>115.96</v>
      </c>
      <c r="E36" s="4">
        <v>9.4999999999999998E-3</v>
      </c>
      <c r="F36" s="63">
        <f t="shared" si="1"/>
        <v>7798175</v>
      </c>
      <c r="G36" s="27">
        <f t="shared" si="2"/>
        <v>4347617</v>
      </c>
      <c r="H36" s="27">
        <f t="shared" si="3"/>
        <v>3450558</v>
      </c>
      <c r="I36" s="106"/>
      <c r="J36" s="27">
        <v>218020</v>
      </c>
      <c r="K36" s="94">
        <v>500000</v>
      </c>
      <c r="L36" s="86">
        <v>75420</v>
      </c>
      <c r="M36" s="95">
        <v>151429</v>
      </c>
      <c r="N36" s="5">
        <v>726849</v>
      </c>
      <c r="O36" s="99"/>
      <c r="P36" s="94">
        <v>500000</v>
      </c>
      <c r="Q36" s="86">
        <f>VLOOKUP(C36,'[1]Table 1'!$A$2:$G$38,5,FALSE)</f>
        <v>739320</v>
      </c>
      <c r="R36" s="95">
        <v>1484389</v>
      </c>
      <c r="S36" s="89">
        <f t="shared" si="4"/>
        <v>2723709</v>
      </c>
      <c r="T36" s="104"/>
      <c r="U36" s="94">
        <v>500000</v>
      </c>
      <c r="V36" s="86">
        <v>1206740</v>
      </c>
      <c r="W36" s="95">
        <v>2422857</v>
      </c>
      <c r="X36" s="89">
        <f t="shared" si="0"/>
        <v>4129597</v>
      </c>
    </row>
    <row r="37" spans="1:25" s="2" customFormat="1" ht="14" x14ac:dyDescent="0.3">
      <c r="A37" s="33" t="s">
        <v>44</v>
      </c>
      <c r="B37" s="82" t="s">
        <v>83</v>
      </c>
      <c r="C37" s="3" t="s">
        <v>75</v>
      </c>
      <c r="D37" s="66">
        <v>284.77</v>
      </c>
      <c r="E37" s="4">
        <v>2.3300000000000001E-2</v>
      </c>
      <c r="F37" s="63">
        <f t="shared" si="1"/>
        <v>11058358</v>
      </c>
      <c r="G37" s="27">
        <f t="shared" si="2"/>
        <v>6421720</v>
      </c>
      <c r="H37" s="27">
        <f t="shared" si="3"/>
        <v>4636638</v>
      </c>
      <c r="I37" s="106"/>
      <c r="J37" s="27">
        <v>535400</v>
      </c>
      <c r="K37" s="94">
        <v>500000</v>
      </c>
      <c r="L37" s="86">
        <v>185220</v>
      </c>
      <c r="M37" s="95">
        <v>151429</v>
      </c>
      <c r="N37" s="5">
        <v>836649</v>
      </c>
      <c r="O37" s="99"/>
      <c r="P37" s="94">
        <v>500000</v>
      </c>
      <c r="Q37" s="86">
        <f>VLOOKUP(C37,'[1]Table 1'!$A$2:$G$38,5,FALSE)</f>
        <v>1815600</v>
      </c>
      <c r="R37" s="95">
        <v>1484389</v>
      </c>
      <c r="S37" s="89">
        <f t="shared" si="4"/>
        <v>3799989</v>
      </c>
      <c r="T37" s="104"/>
      <c r="U37" s="94">
        <v>500000</v>
      </c>
      <c r="V37" s="86">
        <v>2963463</v>
      </c>
      <c r="W37" s="95">
        <v>2422857</v>
      </c>
      <c r="X37" s="89">
        <f t="shared" si="0"/>
        <v>5886320</v>
      </c>
    </row>
    <row r="38" spans="1:25" s="2" customFormat="1" ht="14" x14ac:dyDescent="0.3">
      <c r="A38" s="156" t="s">
        <v>45</v>
      </c>
      <c r="B38" s="155" t="s">
        <v>89</v>
      </c>
      <c r="C38" s="3" t="s">
        <v>152</v>
      </c>
      <c r="D38" s="66">
        <v>551.9</v>
      </c>
      <c r="E38" s="4">
        <v>4.5199999999999997E-2</v>
      </c>
      <c r="F38" s="63">
        <f t="shared" si="1"/>
        <v>15179855</v>
      </c>
      <c r="G38" s="27">
        <f t="shared" si="2"/>
        <v>8666297</v>
      </c>
      <c r="H38" s="27">
        <f t="shared" si="3"/>
        <v>6513558</v>
      </c>
      <c r="I38" s="106"/>
      <c r="J38" s="27"/>
      <c r="K38" s="94">
        <v>500000</v>
      </c>
      <c r="L38" s="86">
        <v>358960</v>
      </c>
      <c r="M38" s="95">
        <v>151429</v>
      </c>
      <c r="N38" s="5">
        <f>SUM(K38:M38)</f>
        <v>1010389</v>
      </c>
      <c r="O38" s="99"/>
      <c r="P38" s="94">
        <v>500000</v>
      </c>
      <c r="Q38" s="86">
        <f>VLOOKUP(C38,'[1]Table 1'!$A$2:$G$38,5,FALSE)</f>
        <v>3518780</v>
      </c>
      <c r="R38" s="95">
        <v>1484389</v>
      </c>
      <c r="S38" s="89">
        <f t="shared" si="4"/>
        <v>5503169</v>
      </c>
      <c r="T38" s="104"/>
      <c r="U38" s="94">
        <v>500000</v>
      </c>
      <c r="V38" s="86">
        <v>5743440</v>
      </c>
      <c r="W38" s="95">
        <v>2422857</v>
      </c>
      <c r="X38" s="89">
        <f>SUM(U38:W38)</f>
        <v>8666297</v>
      </c>
      <c r="Y38" s="2">
        <f>+X38/X46</f>
        <v>0.41806932496129878</v>
      </c>
    </row>
    <row r="39" spans="1:25" s="2" customFormat="1" ht="14" x14ac:dyDescent="0.3">
      <c r="A39" s="33" t="s">
        <v>46</v>
      </c>
      <c r="B39" s="82" t="s">
        <v>81</v>
      </c>
      <c r="C39" s="3" t="s">
        <v>76</v>
      </c>
      <c r="D39" s="66">
        <v>316.17</v>
      </c>
      <c r="E39" s="4">
        <v>2.5899999999999999E-2</v>
      </c>
      <c r="F39" s="63">
        <f t="shared" si="1"/>
        <v>11664786</v>
      </c>
      <c r="G39" s="27">
        <f t="shared" si="2"/>
        <v>6807528</v>
      </c>
      <c r="H39" s="27">
        <f t="shared" si="3"/>
        <v>4857258</v>
      </c>
      <c r="I39" s="106"/>
      <c r="J39" s="27">
        <v>594430</v>
      </c>
      <c r="K39" s="94">
        <v>500000</v>
      </c>
      <c r="L39" s="86">
        <v>205640</v>
      </c>
      <c r="M39" s="95">
        <v>151429</v>
      </c>
      <c r="N39" s="5">
        <v>857069</v>
      </c>
      <c r="O39" s="99"/>
      <c r="P39" s="94">
        <v>500000</v>
      </c>
      <c r="Q39" s="86">
        <f>VLOOKUP(C39,'[1]Table 1'!$A$2:$G$38,5,FALSE)</f>
        <v>2015800</v>
      </c>
      <c r="R39" s="95">
        <v>1484389</v>
      </c>
      <c r="S39" s="89">
        <f t="shared" si="4"/>
        <v>4000189</v>
      </c>
      <c r="T39" s="104"/>
      <c r="U39" s="94">
        <v>500000</v>
      </c>
      <c r="V39" s="86">
        <v>3290241</v>
      </c>
      <c r="W39" s="95">
        <v>2422857</v>
      </c>
      <c r="X39" s="89">
        <f t="shared" ref="X39:X43" si="5">SUM(U39:W39)</f>
        <v>6213098</v>
      </c>
    </row>
    <row r="40" spans="1:25" s="2" customFormat="1" ht="14" x14ac:dyDescent="0.3">
      <c r="A40" s="33" t="s">
        <v>47</v>
      </c>
      <c r="B40" s="82" t="s">
        <v>90</v>
      </c>
      <c r="C40" s="3" t="s">
        <v>153</v>
      </c>
      <c r="D40" s="66">
        <v>255.45</v>
      </c>
      <c r="E40" s="4">
        <v>2.0899999999999998E-2</v>
      </c>
      <c r="F40" s="63">
        <f t="shared" si="1"/>
        <v>10492246</v>
      </c>
      <c r="G40" s="27">
        <f t="shared" si="2"/>
        <v>6061568</v>
      </c>
      <c r="H40" s="27">
        <f t="shared" si="3"/>
        <v>4430678</v>
      </c>
      <c r="I40" s="106"/>
      <c r="J40" s="27">
        <v>480290</v>
      </c>
      <c r="K40" s="94">
        <v>500000</v>
      </c>
      <c r="L40" s="86">
        <v>166150</v>
      </c>
      <c r="M40" s="95">
        <v>151429</v>
      </c>
      <c r="N40" s="5">
        <v>817579</v>
      </c>
      <c r="O40" s="99"/>
      <c r="P40" s="94">
        <v>500000</v>
      </c>
      <c r="Q40" s="86">
        <f>VLOOKUP(C40,'[1]Table 1'!$A$2:$G$38,5,FALSE)</f>
        <v>1628710</v>
      </c>
      <c r="R40" s="95">
        <v>1484389</v>
      </c>
      <c r="S40" s="89">
        <f t="shared" si="4"/>
        <v>3613099</v>
      </c>
      <c r="T40" s="104"/>
      <c r="U40" s="94">
        <v>500000</v>
      </c>
      <c r="V40" s="86">
        <v>2658421</v>
      </c>
      <c r="W40" s="95">
        <v>2422857</v>
      </c>
      <c r="X40" s="89">
        <f t="shared" si="5"/>
        <v>5581278</v>
      </c>
    </row>
    <row r="41" spans="1:25" s="2" customFormat="1" ht="14" x14ac:dyDescent="0.3">
      <c r="A41" s="33" t="s">
        <v>49</v>
      </c>
      <c r="B41" s="82" t="s">
        <v>83</v>
      </c>
      <c r="C41" s="3" t="s">
        <v>154</v>
      </c>
      <c r="D41" s="66">
        <v>615.55999999999995</v>
      </c>
      <c r="E41" s="4">
        <v>5.04E-2</v>
      </c>
      <c r="F41" s="63">
        <f t="shared" si="1"/>
        <v>17446916</v>
      </c>
      <c r="G41" s="27">
        <f t="shared" si="2"/>
        <v>10486088</v>
      </c>
      <c r="H41" s="27">
        <f t="shared" si="3"/>
        <v>6960828</v>
      </c>
      <c r="I41" s="106"/>
      <c r="J41" s="27">
        <v>1157330</v>
      </c>
      <c r="K41" s="94">
        <v>500000</v>
      </c>
      <c r="L41" s="86">
        <v>400370</v>
      </c>
      <c r="M41" s="95">
        <v>151429</v>
      </c>
      <c r="N41" s="5">
        <v>1051799</v>
      </c>
      <c r="O41" s="99"/>
      <c r="P41" s="94">
        <v>500000</v>
      </c>
      <c r="Q41" s="86">
        <f>VLOOKUP(C41,'[1]Table 1'!$A$2:$G$38,5,FALSE)</f>
        <v>3924640</v>
      </c>
      <c r="R41" s="95">
        <v>1484389</v>
      </c>
      <c r="S41" s="89">
        <f t="shared" si="4"/>
        <v>5909029</v>
      </c>
      <c r="T41" s="104"/>
      <c r="U41" s="94">
        <v>500000</v>
      </c>
      <c r="V41" s="86">
        <v>6405901</v>
      </c>
      <c r="W41" s="95">
        <v>2422857</v>
      </c>
      <c r="X41" s="89">
        <f t="shared" si="5"/>
        <v>9328758</v>
      </c>
    </row>
    <row r="42" spans="1:25" s="2" customFormat="1" ht="14" x14ac:dyDescent="0.3">
      <c r="A42" s="33" t="s">
        <v>51</v>
      </c>
      <c r="B42" s="82" t="s">
        <v>83</v>
      </c>
      <c r="C42" s="3" t="s">
        <v>52</v>
      </c>
      <c r="D42" s="66">
        <v>449</v>
      </c>
      <c r="E42" s="4">
        <v>3.6700000000000003E-2</v>
      </c>
      <c r="F42" s="63">
        <f t="shared" si="1"/>
        <v>14230189</v>
      </c>
      <c r="G42" s="27">
        <f t="shared" si="2"/>
        <v>8439621</v>
      </c>
      <c r="H42" s="27">
        <f t="shared" si="3"/>
        <v>5790568</v>
      </c>
      <c r="I42" s="106"/>
      <c r="J42" s="27">
        <v>844170</v>
      </c>
      <c r="K42" s="94">
        <v>500000</v>
      </c>
      <c r="L42" s="86">
        <v>292040</v>
      </c>
      <c r="M42" s="95">
        <v>151429</v>
      </c>
      <c r="N42" s="5">
        <v>943469</v>
      </c>
      <c r="O42" s="99"/>
      <c r="P42" s="94">
        <v>500000</v>
      </c>
      <c r="Q42" s="86">
        <f>VLOOKUP(C42,'[1]Table 1'!$A$2:$G$38,5,FALSE)</f>
        <v>2862710</v>
      </c>
      <c r="R42" s="95">
        <v>1484389</v>
      </c>
      <c r="S42" s="89">
        <f t="shared" si="4"/>
        <v>4847099</v>
      </c>
      <c r="T42" s="104"/>
      <c r="U42" s="94">
        <v>500000</v>
      </c>
      <c r="V42" s="86">
        <v>4672594</v>
      </c>
      <c r="W42" s="95">
        <v>2422857</v>
      </c>
      <c r="X42" s="89">
        <f t="shared" si="5"/>
        <v>7595451</v>
      </c>
    </row>
    <row r="43" spans="1:25" s="2" customFormat="1" ht="14.5" thickBot="1" x14ac:dyDescent="0.35">
      <c r="A43" s="33" t="s">
        <v>53</v>
      </c>
      <c r="B43" s="82" t="s">
        <v>86</v>
      </c>
      <c r="C43" s="67" t="s">
        <v>155</v>
      </c>
      <c r="D43" s="68">
        <v>98.91</v>
      </c>
      <c r="E43" s="69">
        <v>8.0999999999999996E-3</v>
      </c>
      <c r="F43" s="64">
        <f t="shared" si="1"/>
        <v>7468891</v>
      </c>
      <c r="G43" s="40">
        <f t="shared" si="2"/>
        <v>4138123</v>
      </c>
      <c r="H43" s="40">
        <f t="shared" si="3"/>
        <v>3330768</v>
      </c>
      <c r="I43" s="106"/>
      <c r="J43" s="40">
        <v>185960</v>
      </c>
      <c r="K43" s="94">
        <v>500000</v>
      </c>
      <c r="L43" s="86">
        <v>64330</v>
      </c>
      <c r="M43" s="95">
        <v>151429</v>
      </c>
      <c r="N43" s="37">
        <v>715759</v>
      </c>
      <c r="O43" s="99"/>
      <c r="P43" s="94">
        <v>500000</v>
      </c>
      <c r="Q43" s="86">
        <f>VLOOKUP(C43,'[1]Table 1'!$A$2:$G$38,5,FALSE)</f>
        <v>630620</v>
      </c>
      <c r="R43" s="95">
        <v>1484389</v>
      </c>
      <c r="S43" s="89">
        <f t="shared" si="4"/>
        <v>2615009</v>
      </c>
      <c r="T43" s="104"/>
      <c r="U43" s="94">
        <v>500000</v>
      </c>
      <c r="V43" s="86">
        <v>1029306</v>
      </c>
      <c r="W43" s="95">
        <v>2422857</v>
      </c>
      <c r="X43" s="89">
        <f t="shared" si="5"/>
        <v>3952163</v>
      </c>
    </row>
    <row r="44" spans="1:25" s="2" customFormat="1" ht="14.5" thickBot="1" x14ac:dyDescent="0.35">
      <c r="C44" s="70" t="s">
        <v>77</v>
      </c>
      <c r="D44" s="71">
        <f>SUM(D9:D43)</f>
        <v>12222.96</v>
      </c>
      <c r="E44" s="110">
        <f>SUM(E9:E43)</f>
        <v>1.0003000000000002</v>
      </c>
      <c r="F44" s="65">
        <f t="shared" si="1"/>
        <v>427845105</v>
      </c>
      <c r="G44" s="41">
        <f t="shared" si="2"/>
        <v>249711080</v>
      </c>
      <c r="H44" s="41">
        <f>+N44+S44</f>
        <v>178134025</v>
      </c>
      <c r="I44" s="107"/>
      <c r="J44" s="41">
        <f>SUM(J9:J43)</f>
        <v>20211080</v>
      </c>
      <c r="K44" s="96">
        <f t="shared" ref="K44:N44" si="6">SUM(K9:K43)</f>
        <v>17500000</v>
      </c>
      <c r="L44" s="90">
        <f t="shared" si="6"/>
        <v>7949990</v>
      </c>
      <c r="M44" s="97">
        <f t="shared" si="6"/>
        <v>5300015</v>
      </c>
      <c r="N44" s="41">
        <f t="shared" si="6"/>
        <v>30750000</v>
      </c>
      <c r="O44" s="100"/>
      <c r="P44" s="96">
        <f t="shared" ref="P44:S44" si="7">SUM(P9:P43)</f>
        <v>17500000</v>
      </c>
      <c r="Q44" s="90">
        <f t="shared" si="7"/>
        <v>77930410</v>
      </c>
      <c r="R44" s="97">
        <f t="shared" si="7"/>
        <v>51953615</v>
      </c>
      <c r="S44" s="41">
        <f t="shared" si="7"/>
        <v>147384025</v>
      </c>
      <c r="T44" s="105"/>
      <c r="U44" s="96">
        <f t="shared" ref="U44:W44" si="8">SUM(U9:U43)</f>
        <v>17500000</v>
      </c>
      <c r="V44" s="90">
        <f t="shared" si="8"/>
        <v>127200005</v>
      </c>
      <c r="W44" s="97">
        <f t="shared" si="8"/>
        <v>84799995</v>
      </c>
      <c r="X44" s="41">
        <f>SUM(X9:X43)</f>
        <v>229500000</v>
      </c>
    </row>
    <row r="45" spans="1:25" ht="14.5" thickBot="1" x14ac:dyDescent="0.35">
      <c r="J45" s="87">
        <v>2700000</v>
      </c>
      <c r="K45" s="108" t="s">
        <v>137</v>
      </c>
      <c r="M45" s="109" t="s">
        <v>137</v>
      </c>
      <c r="N45" s="87">
        <v>2233078</v>
      </c>
      <c r="O45" s="21"/>
      <c r="P45" s="21"/>
      <c r="Q45" s="21"/>
      <c r="R45" s="21"/>
      <c r="T45" s="21"/>
    </row>
    <row r="46" spans="1:25" x14ac:dyDescent="0.3">
      <c r="J46" s="111">
        <f>+J44+J45</f>
        <v>22911080</v>
      </c>
      <c r="N46" s="111">
        <f>+N44+N45</f>
        <v>32983078</v>
      </c>
      <c r="X46" s="112">
        <f>+X19+X38</f>
        <v>20729330</v>
      </c>
    </row>
    <row r="47" spans="1:25" ht="14" x14ac:dyDescent="0.3">
      <c r="Q47" s="113">
        <f>+S47-R44-P44</f>
        <v>77930385</v>
      </c>
      <c r="S47" s="21">
        <v>147384000</v>
      </c>
    </row>
    <row r="50" spans="17:18" x14ac:dyDescent="0.3">
      <c r="Q50" s="114"/>
    </row>
    <row r="51" spans="17:18" x14ac:dyDescent="0.3">
      <c r="Q51" s="116"/>
      <c r="R51" s="115"/>
    </row>
  </sheetData>
  <mergeCells count="16">
    <mergeCell ref="J6:J7"/>
    <mergeCell ref="K6:N7"/>
    <mergeCell ref="U3:X3"/>
    <mergeCell ref="U4:X4"/>
    <mergeCell ref="U6:X7"/>
    <mergeCell ref="P3:S3"/>
    <mergeCell ref="P4:S4"/>
    <mergeCell ref="P5:S5"/>
    <mergeCell ref="P6:S7"/>
    <mergeCell ref="K5:N5"/>
    <mergeCell ref="U5:X5"/>
    <mergeCell ref="A1:AJ1"/>
    <mergeCell ref="J3:N3"/>
    <mergeCell ref="J4:N4"/>
    <mergeCell ref="F3:H3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4812-3B06-48CB-9350-7066A72BF711}">
  <sheetPr>
    <pageSetUpPr fitToPage="1"/>
  </sheetPr>
  <dimension ref="A1:AB44"/>
  <sheetViews>
    <sheetView showGridLines="0" topLeftCell="L1" zoomScale="75" zoomScaleNormal="75" workbookViewId="0">
      <selection activeCell="Y24" sqref="Y24:Z24"/>
    </sheetView>
  </sheetViews>
  <sheetFormatPr defaultRowHeight="12.5" x14ac:dyDescent="0.3"/>
  <cols>
    <col min="1" max="1" width="10.59765625" style="6" bestFit="1" customWidth="1"/>
    <col min="2" max="2" width="9.69921875" style="6" customWidth="1"/>
    <col min="3" max="3" width="50.69921875" style="6" customWidth="1"/>
    <col min="4" max="6" width="20.69921875" style="6" customWidth="1"/>
    <col min="7" max="11" width="25.69921875" style="6" customWidth="1"/>
    <col min="12" max="12" width="5.69921875" style="6" customWidth="1"/>
    <col min="13" max="16" width="25.69921875" style="6" customWidth="1"/>
    <col min="17" max="17" width="5.69921875" style="6" customWidth="1"/>
    <col min="18" max="22" width="25.69921875" style="6" customWidth="1"/>
    <col min="23" max="23" width="5.69921875" style="6" customWidth="1"/>
    <col min="24" max="28" width="25.69921875" style="6" customWidth="1"/>
    <col min="29" max="16384" width="8.796875" style="6"/>
  </cols>
  <sheetData>
    <row r="1" spans="1:28" s="1" customFormat="1" ht="24" customHeight="1" x14ac:dyDescent="0.3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</row>
    <row r="2" spans="1:28" s="1" customFormat="1" ht="24" customHeight="1" thickBot="1" x14ac:dyDescent="0.3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s="15" customFormat="1" ht="20.5" customHeight="1" thickBot="1" x14ac:dyDescent="0.35">
      <c r="C3" s="44" t="s">
        <v>121</v>
      </c>
      <c r="D3" s="14"/>
      <c r="E3" s="14"/>
      <c r="F3" s="124" t="s">
        <v>131</v>
      </c>
      <c r="G3" s="125"/>
      <c r="H3" s="125"/>
      <c r="I3" s="125"/>
      <c r="J3" s="125"/>
      <c r="K3" s="126"/>
      <c r="L3" s="19"/>
      <c r="M3" s="118" t="s">
        <v>118</v>
      </c>
      <c r="N3" s="119"/>
      <c r="O3" s="119"/>
      <c r="P3" s="120"/>
      <c r="Q3" s="19"/>
      <c r="R3" s="118" t="s">
        <v>114</v>
      </c>
      <c r="S3" s="119"/>
      <c r="T3" s="119"/>
      <c r="U3" s="119"/>
      <c r="V3" s="120"/>
      <c r="W3" s="19"/>
      <c r="X3" s="118" t="s">
        <v>110</v>
      </c>
      <c r="Y3" s="119"/>
      <c r="Z3" s="119"/>
      <c r="AA3" s="119"/>
      <c r="AB3" s="120"/>
    </row>
    <row r="4" spans="1:28" s="15" customFormat="1" ht="30.5" customHeight="1" thickBot="1" x14ac:dyDescent="0.35">
      <c r="C4" s="44" t="s">
        <v>130</v>
      </c>
      <c r="D4" s="14"/>
      <c r="E4" s="14"/>
      <c r="F4" s="121" t="s">
        <v>78</v>
      </c>
      <c r="G4" s="122"/>
      <c r="H4" s="122"/>
      <c r="I4" s="122"/>
      <c r="J4" s="122"/>
      <c r="K4" s="123"/>
      <c r="L4" s="10"/>
      <c r="M4" s="152" t="s">
        <v>78</v>
      </c>
      <c r="N4" s="153"/>
      <c r="O4" s="153"/>
      <c r="P4" s="154"/>
      <c r="Q4" s="10"/>
      <c r="R4" s="121" t="s">
        <v>78</v>
      </c>
      <c r="S4" s="122"/>
      <c r="T4" s="122"/>
      <c r="U4" s="122"/>
      <c r="V4" s="123"/>
      <c r="W4" s="10"/>
      <c r="X4" s="121" t="s">
        <v>78</v>
      </c>
      <c r="Y4" s="122"/>
      <c r="Z4" s="122"/>
      <c r="AA4" s="122"/>
      <c r="AB4" s="123"/>
    </row>
    <row r="5" spans="1:28" s="13" customFormat="1" ht="38" thickBot="1" x14ac:dyDescent="0.35">
      <c r="C5" s="45" t="s">
        <v>79</v>
      </c>
      <c r="D5" s="12"/>
      <c r="E5" s="12"/>
      <c r="F5" s="75"/>
      <c r="G5" s="147" t="s">
        <v>125</v>
      </c>
      <c r="H5" s="148"/>
      <c r="I5" s="149"/>
      <c r="J5" s="24" t="s">
        <v>126</v>
      </c>
      <c r="K5" s="24" t="s">
        <v>128</v>
      </c>
      <c r="L5" s="79"/>
      <c r="M5" s="147" t="s">
        <v>120</v>
      </c>
      <c r="N5" s="148"/>
      <c r="O5" s="149"/>
      <c r="P5" s="29" t="s">
        <v>119</v>
      </c>
      <c r="Q5" s="79"/>
      <c r="R5" s="150" t="s">
        <v>115</v>
      </c>
      <c r="S5" s="148"/>
      <c r="T5" s="151"/>
      <c r="U5" s="24" t="s">
        <v>116</v>
      </c>
      <c r="V5" s="24" t="s">
        <v>117</v>
      </c>
      <c r="W5" s="57"/>
      <c r="X5" s="150" t="s">
        <v>111</v>
      </c>
      <c r="Y5" s="148"/>
      <c r="Z5" s="151"/>
      <c r="AA5" s="24" t="s">
        <v>112</v>
      </c>
      <c r="AB5" s="24" t="s">
        <v>113</v>
      </c>
    </row>
    <row r="6" spans="1:28" s="11" customFormat="1" ht="30" x14ac:dyDescent="0.3">
      <c r="C6" s="59" t="s">
        <v>96</v>
      </c>
      <c r="D6" s="23"/>
      <c r="E6" s="23"/>
      <c r="F6" s="9"/>
      <c r="G6" s="55"/>
      <c r="H6" s="77" t="s">
        <v>100</v>
      </c>
      <c r="I6" s="78" t="s">
        <v>101</v>
      </c>
      <c r="J6" s="25" t="s">
        <v>102</v>
      </c>
      <c r="K6" s="25" t="s">
        <v>102</v>
      </c>
      <c r="L6" s="10"/>
      <c r="M6" s="55"/>
      <c r="N6" s="77" t="s">
        <v>100</v>
      </c>
      <c r="O6" s="78" t="s">
        <v>101</v>
      </c>
      <c r="P6" s="28" t="s">
        <v>102</v>
      </c>
      <c r="Q6" s="10"/>
      <c r="R6" s="55"/>
      <c r="S6" s="77" t="s">
        <v>100</v>
      </c>
      <c r="T6" s="78" t="s">
        <v>101</v>
      </c>
      <c r="U6" s="25" t="s">
        <v>102</v>
      </c>
      <c r="V6" s="25" t="s">
        <v>107</v>
      </c>
      <c r="W6" s="10"/>
      <c r="X6" s="55"/>
      <c r="Y6" s="77" t="s">
        <v>100</v>
      </c>
      <c r="Z6" s="78" t="s">
        <v>101</v>
      </c>
      <c r="AA6" s="25" t="s">
        <v>102</v>
      </c>
      <c r="AB6" s="25" t="s">
        <v>107</v>
      </c>
    </row>
    <row r="7" spans="1:28" s="11" customFormat="1" ht="30.5" thickBot="1" x14ac:dyDescent="0.35">
      <c r="C7" s="59" t="s">
        <v>97</v>
      </c>
      <c r="D7" s="23"/>
      <c r="E7" s="23"/>
      <c r="F7" s="76"/>
      <c r="G7" s="55"/>
      <c r="H7" s="49" t="s">
        <v>99</v>
      </c>
      <c r="I7" s="36" t="s">
        <v>98</v>
      </c>
      <c r="J7" s="74" t="s">
        <v>103</v>
      </c>
      <c r="K7" s="74" t="s">
        <v>103</v>
      </c>
      <c r="L7" s="10"/>
      <c r="M7" s="55"/>
      <c r="N7" s="49" t="s">
        <v>99</v>
      </c>
      <c r="O7" s="36" t="s">
        <v>98</v>
      </c>
      <c r="P7" s="28" t="s">
        <v>103</v>
      </c>
      <c r="Q7" s="10"/>
      <c r="R7" s="55"/>
      <c r="S7" s="49" t="s">
        <v>105</v>
      </c>
      <c r="T7" s="36" t="s">
        <v>104</v>
      </c>
      <c r="U7" s="25" t="s">
        <v>106</v>
      </c>
      <c r="V7" s="25" t="s">
        <v>108</v>
      </c>
      <c r="W7" s="10"/>
      <c r="X7" s="55"/>
      <c r="Y7" s="49" t="s">
        <v>105</v>
      </c>
      <c r="Z7" s="36" t="s">
        <v>104</v>
      </c>
      <c r="AA7" s="25" t="s">
        <v>106</v>
      </c>
      <c r="AB7" s="25" t="s">
        <v>108</v>
      </c>
    </row>
    <row r="8" spans="1:28" s="16" customFormat="1" ht="56" x14ac:dyDescent="0.3">
      <c r="A8" s="81" t="s">
        <v>8</v>
      </c>
      <c r="B8" s="81" t="s">
        <v>95</v>
      </c>
      <c r="C8" s="42" t="s">
        <v>0</v>
      </c>
      <c r="D8" s="7" t="s">
        <v>1</v>
      </c>
      <c r="E8" s="73" t="s">
        <v>55</v>
      </c>
      <c r="F8" s="62" t="s">
        <v>129</v>
      </c>
      <c r="G8" s="58" t="s">
        <v>127</v>
      </c>
      <c r="H8" s="50" t="s">
        <v>123</v>
      </c>
      <c r="I8" s="35" t="s">
        <v>80</v>
      </c>
      <c r="J8" s="58" t="s">
        <v>122</v>
      </c>
      <c r="K8" s="58" t="s">
        <v>122</v>
      </c>
      <c r="L8" s="20"/>
      <c r="M8" s="46" t="s">
        <v>122</v>
      </c>
      <c r="N8" s="50" t="s">
        <v>123</v>
      </c>
      <c r="O8" s="35" t="s">
        <v>80</v>
      </c>
      <c r="P8" s="26" t="s">
        <v>122</v>
      </c>
      <c r="Q8" s="20"/>
      <c r="R8" s="46" t="s">
        <v>122</v>
      </c>
      <c r="S8" s="50" t="s">
        <v>124</v>
      </c>
      <c r="T8" s="35" t="s">
        <v>109</v>
      </c>
      <c r="U8" s="46" t="s">
        <v>122</v>
      </c>
      <c r="V8" s="26" t="s">
        <v>122</v>
      </c>
      <c r="W8" s="20"/>
      <c r="X8" s="46" t="s">
        <v>122</v>
      </c>
      <c r="Y8" s="50" t="s">
        <v>123</v>
      </c>
      <c r="Z8" s="35" t="s">
        <v>80</v>
      </c>
      <c r="AA8" s="46" t="s">
        <v>122</v>
      </c>
      <c r="AB8" s="26" t="s">
        <v>122</v>
      </c>
    </row>
    <row r="9" spans="1:28" s="2" customFormat="1" ht="15" customHeight="1" x14ac:dyDescent="0.3">
      <c r="A9" s="82" t="s">
        <v>9</v>
      </c>
      <c r="B9" s="82" t="s">
        <v>81</v>
      </c>
      <c r="C9" s="30" t="s">
        <v>57</v>
      </c>
      <c r="D9" s="66">
        <v>142.93</v>
      </c>
      <c r="E9" s="4">
        <v>1.17E-2</v>
      </c>
      <c r="F9" s="63">
        <f>+G9+J9+K9</f>
        <v>5818108.9779909775</v>
      </c>
      <c r="G9" s="27">
        <f t="shared" ref="G9:G44" si="0">+M9+R9+X9</f>
        <v>930881</v>
      </c>
      <c r="H9" s="51">
        <f t="shared" ref="H9:H44" si="1">+N9+S9+Y9</f>
        <v>556247</v>
      </c>
      <c r="I9" s="34">
        <f t="shared" ref="I9:I44" si="2">+O9+T9+Z9</f>
        <v>374634</v>
      </c>
      <c r="J9" s="27">
        <f t="shared" ref="J9:J44" si="3">+P9+U9+AA9</f>
        <v>4887227.9779909775</v>
      </c>
      <c r="K9" s="27">
        <f>+V9+AB9</f>
        <v>0</v>
      </c>
      <c r="L9" s="21"/>
      <c r="M9" s="47">
        <v>114359</v>
      </c>
      <c r="N9" s="51">
        <f>+M9-O9</f>
        <v>57179</v>
      </c>
      <c r="O9" s="34">
        <v>57180</v>
      </c>
      <c r="P9" s="60">
        <v>896685</v>
      </c>
      <c r="Q9" s="21"/>
      <c r="R9" s="17">
        <v>295974</v>
      </c>
      <c r="S9" s="51">
        <f>+R9-T9</f>
        <v>238794</v>
      </c>
      <c r="T9" s="34">
        <v>57180</v>
      </c>
      <c r="U9" s="27">
        <v>1458675</v>
      </c>
      <c r="V9" s="27">
        <v>0</v>
      </c>
      <c r="W9" s="21"/>
      <c r="X9" s="17">
        <v>520548</v>
      </c>
      <c r="Y9" s="51">
        <f t="shared" ref="Y9:Y44" si="4">+X9-Z9</f>
        <v>260274</v>
      </c>
      <c r="Z9" s="34">
        <v>260274</v>
      </c>
      <c r="AA9" s="27">
        <v>2531867.977990977</v>
      </c>
      <c r="AB9" s="27">
        <v>0</v>
      </c>
    </row>
    <row r="10" spans="1:28" s="2" customFormat="1" ht="15" customHeight="1" x14ac:dyDescent="0.3">
      <c r="A10" s="82" t="s">
        <v>10</v>
      </c>
      <c r="B10" s="82" t="s">
        <v>82</v>
      </c>
      <c r="C10" s="3" t="s">
        <v>58</v>
      </c>
      <c r="D10" s="66">
        <v>225.58</v>
      </c>
      <c r="E10" s="4">
        <v>1.8499999999999999E-2</v>
      </c>
      <c r="F10" s="63">
        <f t="shared" ref="F10:F44" si="5">+G10+J10+K10</f>
        <v>8272466.2157419268</v>
      </c>
      <c r="G10" s="27">
        <f t="shared" si="0"/>
        <v>1522331</v>
      </c>
      <c r="H10" s="51">
        <f t="shared" si="1"/>
        <v>845701</v>
      </c>
      <c r="I10" s="34">
        <f t="shared" si="2"/>
        <v>676630</v>
      </c>
      <c r="J10" s="27">
        <f t="shared" si="3"/>
        <v>6684677.2157419268</v>
      </c>
      <c r="K10" s="27">
        <f t="shared" ref="K10:K44" si="6">+V10+AB10</f>
        <v>65458</v>
      </c>
      <c r="L10" s="21"/>
      <c r="M10" s="47">
        <v>222497</v>
      </c>
      <c r="N10" s="51">
        <f t="shared" ref="N10:N44" si="7">+M10-O10</f>
        <v>111248</v>
      </c>
      <c r="O10" s="34">
        <v>111249</v>
      </c>
      <c r="P10" s="60">
        <v>1226472</v>
      </c>
      <c r="Q10" s="21"/>
      <c r="R10" s="17">
        <v>528866</v>
      </c>
      <c r="S10" s="51">
        <f t="shared" ref="S10:S44" si="8">+R10-T10</f>
        <v>417617</v>
      </c>
      <c r="T10" s="34">
        <v>111249</v>
      </c>
      <c r="U10" s="27">
        <v>1995155</v>
      </c>
      <c r="V10" s="27">
        <v>65458</v>
      </c>
      <c r="W10" s="21"/>
      <c r="X10" s="17">
        <v>770968</v>
      </c>
      <c r="Y10" s="51">
        <f t="shared" si="4"/>
        <v>316836</v>
      </c>
      <c r="Z10" s="34">
        <v>454132</v>
      </c>
      <c r="AA10" s="27">
        <v>3463050.2157419263</v>
      </c>
      <c r="AB10" s="27">
        <v>0</v>
      </c>
    </row>
    <row r="11" spans="1:28" s="2" customFormat="1" ht="15" customHeight="1" x14ac:dyDescent="0.3">
      <c r="A11" s="82" t="s">
        <v>11</v>
      </c>
      <c r="B11" s="82" t="s">
        <v>81</v>
      </c>
      <c r="C11" s="3" t="s">
        <v>59</v>
      </c>
      <c r="D11" s="66">
        <v>302.01</v>
      </c>
      <c r="E11" s="4">
        <v>2.47E-2</v>
      </c>
      <c r="F11" s="63">
        <f t="shared" si="5"/>
        <v>9785975.8206437584</v>
      </c>
      <c r="G11" s="27">
        <f t="shared" si="0"/>
        <v>2340646</v>
      </c>
      <c r="H11" s="51">
        <f t="shared" si="1"/>
        <v>1414139</v>
      </c>
      <c r="I11" s="34">
        <f t="shared" si="2"/>
        <v>926507</v>
      </c>
      <c r="J11" s="27">
        <f t="shared" si="3"/>
        <v>7445329.8206437584</v>
      </c>
      <c r="K11" s="27">
        <f t="shared" si="6"/>
        <v>0</v>
      </c>
      <c r="L11" s="21"/>
      <c r="M11" s="47">
        <v>266062</v>
      </c>
      <c r="N11" s="51">
        <f t="shared" si="7"/>
        <v>133031</v>
      </c>
      <c r="O11" s="34">
        <v>133031</v>
      </c>
      <c r="P11" s="60">
        <v>1366033</v>
      </c>
      <c r="Q11" s="21"/>
      <c r="R11" s="17">
        <v>753694</v>
      </c>
      <c r="S11" s="51">
        <f t="shared" si="8"/>
        <v>620663</v>
      </c>
      <c r="T11" s="34">
        <v>133031</v>
      </c>
      <c r="U11" s="27">
        <v>2222184</v>
      </c>
      <c r="V11" s="27">
        <v>0</v>
      </c>
      <c r="W11" s="21"/>
      <c r="X11" s="17">
        <v>1320890</v>
      </c>
      <c r="Y11" s="51">
        <f t="shared" si="4"/>
        <v>660445</v>
      </c>
      <c r="Z11" s="34">
        <v>660445</v>
      </c>
      <c r="AA11" s="27">
        <v>3857112.8206437579</v>
      </c>
      <c r="AB11" s="27">
        <v>0</v>
      </c>
    </row>
    <row r="12" spans="1:28" s="2" customFormat="1" ht="15" customHeight="1" x14ac:dyDescent="0.3">
      <c r="A12" s="82" t="s">
        <v>12</v>
      </c>
      <c r="B12" s="82" t="s">
        <v>83</v>
      </c>
      <c r="C12" s="3" t="s">
        <v>60</v>
      </c>
      <c r="D12" s="66">
        <v>133.38</v>
      </c>
      <c r="E12" s="4">
        <v>1.09E-2</v>
      </c>
      <c r="F12" s="63">
        <f t="shared" si="5"/>
        <v>6451976.9598045545</v>
      </c>
      <c r="G12" s="27">
        <f t="shared" si="0"/>
        <v>1499052</v>
      </c>
      <c r="H12" s="51">
        <f t="shared" si="1"/>
        <v>873803</v>
      </c>
      <c r="I12" s="34">
        <f t="shared" si="2"/>
        <v>625249</v>
      </c>
      <c r="J12" s="27">
        <f t="shared" si="3"/>
        <v>4952480.9598045545</v>
      </c>
      <c r="K12" s="27">
        <f t="shared" si="6"/>
        <v>444</v>
      </c>
      <c r="L12" s="21"/>
      <c r="M12" s="47">
        <v>216968</v>
      </c>
      <c r="N12" s="51">
        <f t="shared" si="7"/>
        <v>108484</v>
      </c>
      <c r="O12" s="34">
        <v>108484</v>
      </c>
      <c r="P12" s="60">
        <v>908657</v>
      </c>
      <c r="Q12" s="21"/>
      <c r="R12" s="17">
        <v>466352</v>
      </c>
      <c r="S12" s="51">
        <f t="shared" si="8"/>
        <v>357868</v>
      </c>
      <c r="T12" s="34">
        <v>108484</v>
      </c>
      <c r="U12" s="27">
        <v>1478152</v>
      </c>
      <c r="V12" s="27">
        <v>444</v>
      </c>
      <c r="W12" s="21"/>
      <c r="X12" s="17">
        <v>815732</v>
      </c>
      <c r="Y12" s="51">
        <f t="shared" si="4"/>
        <v>407451</v>
      </c>
      <c r="Z12" s="34">
        <v>408281</v>
      </c>
      <c r="AA12" s="27">
        <v>2565671.9598045545</v>
      </c>
      <c r="AB12" s="27">
        <v>0</v>
      </c>
    </row>
    <row r="13" spans="1:28" s="2" customFormat="1" ht="15" customHeight="1" x14ac:dyDescent="0.3">
      <c r="A13" s="82" t="s">
        <v>13</v>
      </c>
      <c r="B13" s="82" t="s">
        <v>81</v>
      </c>
      <c r="C13" s="3" t="s">
        <v>14</v>
      </c>
      <c r="D13" s="66">
        <v>181.08</v>
      </c>
      <c r="E13" s="4">
        <v>1.4800000000000001E-2</v>
      </c>
      <c r="F13" s="63">
        <f t="shared" si="5"/>
        <v>6127471.0372808818</v>
      </c>
      <c r="G13" s="27">
        <f t="shared" si="0"/>
        <v>810429</v>
      </c>
      <c r="H13" s="51">
        <f t="shared" si="1"/>
        <v>480778</v>
      </c>
      <c r="I13" s="34">
        <f t="shared" si="2"/>
        <v>329651</v>
      </c>
      <c r="J13" s="27">
        <f t="shared" si="3"/>
        <v>5317042.0372808818</v>
      </c>
      <c r="K13" s="27">
        <f t="shared" si="6"/>
        <v>0</v>
      </c>
      <c r="L13" s="21"/>
      <c r="M13" s="47">
        <v>103368</v>
      </c>
      <c r="N13" s="51">
        <f t="shared" si="7"/>
        <v>51684</v>
      </c>
      <c r="O13" s="34">
        <v>51684</v>
      </c>
      <c r="P13" s="60">
        <v>975545</v>
      </c>
      <c r="Q13" s="21"/>
      <c r="R13" s="17">
        <v>254495</v>
      </c>
      <c r="S13" s="51">
        <f t="shared" si="8"/>
        <v>202811</v>
      </c>
      <c r="T13" s="34">
        <v>51684</v>
      </c>
      <c r="U13" s="27">
        <v>1586961</v>
      </c>
      <c r="V13" s="27">
        <v>0</v>
      </c>
      <c r="W13" s="21"/>
      <c r="X13" s="17">
        <v>452566</v>
      </c>
      <c r="Y13" s="51">
        <f t="shared" si="4"/>
        <v>226283</v>
      </c>
      <c r="Z13" s="34">
        <v>226283</v>
      </c>
      <c r="AA13" s="27">
        <v>2754536.0372808818</v>
      </c>
      <c r="AB13" s="27">
        <v>0</v>
      </c>
    </row>
    <row r="14" spans="1:28" s="2" customFormat="1" ht="15" customHeight="1" x14ac:dyDescent="0.3">
      <c r="A14" s="82" t="s">
        <v>15</v>
      </c>
      <c r="B14" s="82" t="s">
        <v>84</v>
      </c>
      <c r="C14" s="3" t="s">
        <v>61</v>
      </c>
      <c r="D14" s="66">
        <v>149.26</v>
      </c>
      <c r="E14" s="4">
        <v>1.2200000000000001E-2</v>
      </c>
      <c r="F14" s="63">
        <f t="shared" si="5"/>
        <v>6412629.3022251548</v>
      </c>
      <c r="G14" s="27">
        <f t="shared" si="0"/>
        <v>1444403</v>
      </c>
      <c r="H14" s="51">
        <f t="shared" si="1"/>
        <v>865242</v>
      </c>
      <c r="I14" s="34">
        <f t="shared" si="2"/>
        <v>579161</v>
      </c>
      <c r="J14" s="27">
        <f t="shared" si="3"/>
        <v>4968226.3022251548</v>
      </c>
      <c r="K14" s="27">
        <f t="shared" si="6"/>
        <v>0</v>
      </c>
      <c r="L14" s="21"/>
      <c r="M14" s="47">
        <v>174970</v>
      </c>
      <c r="N14" s="51">
        <f t="shared" si="7"/>
        <v>87485</v>
      </c>
      <c r="O14" s="34">
        <v>87485</v>
      </c>
      <c r="P14" s="60">
        <v>911546</v>
      </c>
      <c r="Q14" s="21"/>
      <c r="R14" s="17">
        <v>461052</v>
      </c>
      <c r="S14" s="51">
        <f t="shared" si="8"/>
        <v>373567</v>
      </c>
      <c r="T14" s="34">
        <v>87485</v>
      </c>
      <c r="U14" s="27">
        <v>1482851</v>
      </c>
      <c r="V14" s="27">
        <v>0</v>
      </c>
      <c r="W14" s="21"/>
      <c r="X14" s="17">
        <v>808381</v>
      </c>
      <c r="Y14" s="51">
        <f t="shared" si="4"/>
        <v>404190</v>
      </c>
      <c r="Z14" s="34">
        <v>404191</v>
      </c>
      <c r="AA14" s="27">
        <v>2573829.3022251548</v>
      </c>
      <c r="AB14" s="27">
        <v>0</v>
      </c>
    </row>
    <row r="15" spans="1:28" s="2" customFormat="1" ht="15" customHeight="1" x14ac:dyDescent="0.3">
      <c r="A15" s="82" t="s">
        <v>16</v>
      </c>
      <c r="B15" s="82" t="s">
        <v>85</v>
      </c>
      <c r="C15" s="3" t="s">
        <v>62</v>
      </c>
      <c r="D15" s="66">
        <v>175.38</v>
      </c>
      <c r="E15" s="4">
        <v>1.43E-2</v>
      </c>
      <c r="F15" s="63">
        <f t="shared" si="5"/>
        <v>7652053.3156238738</v>
      </c>
      <c r="G15" s="27">
        <f t="shared" si="0"/>
        <v>1382087</v>
      </c>
      <c r="H15" s="51">
        <f t="shared" si="1"/>
        <v>778706</v>
      </c>
      <c r="I15" s="34">
        <f t="shared" si="2"/>
        <v>603381</v>
      </c>
      <c r="J15" s="27">
        <f t="shared" si="3"/>
        <v>6269966.3156238738</v>
      </c>
      <c r="K15" s="27">
        <f t="shared" si="6"/>
        <v>0</v>
      </c>
      <c r="L15" s="21"/>
      <c r="M15" s="47">
        <v>239337</v>
      </c>
      <c r="N15" s="51">
        <f t="shared" si="7"/>
        <v>119668</v>
      </c>
      <c r="O15" s="34">
        <v>119669</v>
      </c>
      <c r="P15" s="60">
        <v>1150383</v>
      </c>
      <c r="Q15" s="21"/>
      <c r="R15" s="17">
        <v>414665</v>
      </c>
      <c r="S15" s="51">
        <f t="shared" si="8"/>
        <v>294996</v>
      </c>
      <c r="T15" s="34">
        <v>119669</v>
      </c>
      <c r="U15" s="27">
        <v>1871377</v>
      </c>
      <c r="V15" s="27">
        <v>0</v>
      </c>
      <c r="W15" s="21"/>
      <c r="X15" s="17">
        <v>728085</v>
      </c>
      <c r="Y15" s="51">
        <f t="shared" si="4"/>
        <v>364042</v>
      </c>
      <c r="Z15" s="34">
        <v>364043</v>
      </c>
      <c r="AA15" s="27">
        <v>3248206.3156238743</v>
      </c>
      <c r="AB15" s="27">
        <v>0</v>
      </c>
    </row>
    <row r="16" spans="1:28" s="2" customFormat="1" ht="15" customHeight="1" x14ac:dyDescent="0.3">
      <c r="A16" s="82" t="s">
        <v>17</v>
      </c>
      <c r="B16" s="82" t="s">
        <v>90</v>
      </c>
      <c r="C16" s="3" t="s">
        <v>18</v>
      </c>
      <c r="D16" s="66">
        <v>1341.54</v>
      </c>
      <c r="E16" s="4">
        <v>0.10979999999999999</v>
      </c>
      <c r="F16" s="63">
        <f t="shared" si="5"/>
        <v>28791251.752151504</v>
      </c>
      <c r="G16" s="27">
        <f t="shared" si="0"/>
        <v>9240756</v>
      </c>
      <c r="H16" s="51">
        <f t="shared" si="1"/>
        <v>5391077</v>
      </c>
      <c r="I16" s="34">
        <f t="shared" si="2"/>
        <v>3849679</v>
      </c>
      <c r="J16" s="27">
        <f t="shared" si="3"/>
        <v>19550495.752151504</v>
      </c>
      <c r="K16" s="27">
        <f t="shared" si="6"/>
        <v>0</v>
      </c>
      <c r="L16" s="21"/>
      <c r="M16" s="47">
        <v>1346931</v>
      </c>
      <c r="N16" s="51">
        <f t="shared" si="7"/>
        <v>673465</v>
      </c>
      <c r="O16" s="34">
        <v>673466</v>
      </c>
      <c r="P16" s="60">
        <v>3587030</v>
      </c>
      <c r="Q16" s="21"/>
      <c r="R16" s="17">
        <v>2909862</v>
      </c>
      <c r="S16" s="51">
        <f t="shared" si="8"/>
        <v>2236396</v>
      </c>
      <c r="T16" s="34">
        <v>673466</v>
      </c>
      <c r="U16" s="27">
        <v>5835175</v>
      </c>
      <c r="V16" s="27">
        <v>0</v>
      </c>
      <c r="W16" s="21"/>
      <c r="X16" s="17">
        <v>4983963</v>
      </c>
      <c r="Y16" s="51">
        <f t="shared" si="4"/>
        <v>2481216</v>
      </c>
      <c r="Z16" s="34">
        <v>2502747</v>
      </c>
      <c r="AA16" s="27">
        <v>10128290.752151506</v>
      </c>
      <c r="AB16" s="27">
        <v>0</v>
      </c>
    </row>
    <row r="17" spans="1:28" s="2" customFormat="1" ht="15" customHeight="1" x14ac:dyDescent="0.3">
      <c r="A17" s="82" t="s">
        <v>19</v>
      </c>
      <c r="B17" s="82" t="s">
        <v>86</v>
      </c>
      <c r="C17" s="3" t="s">
        <v>6</v>
      </c>
      <c r="D17" s="66">
        <v>141.5</v>
      </c>
      <c r="E17" s="4">
        <v>1.1599999999999999E-2</v>
      </c>
      <c r="F17" s="63">
        <f t="shared" si="5"/>
        <v>10391918.111818392</v>
      </c>
      <c r="G17" s="27">
        <f t="shared" si="0"/>
        <v>5242129</v>
      </c>
      <c r="H17" s="51">
        <f t="shared" si="1"/>
        <v>3056957</v>
      </c>
      <c r="I17" s="34">
        <f t="shared" si="2"/>
        <v>2185172</v>
      </c>
      <c r="J17" s="27">
        <f t="shared" si="3"/>
        <v>5145509.1118183928</v>
      </c>
      <c r="K17" s="27">
        <f t="shared" si="6"/>
        <v>4280</v>
      </c>
      <c r="L17" s="21"/>
      <c r="M17" s="47">
        <v>744831</v>
      </c>
      <c r="N17" s="51">
        <f t="shared" si="7"/>
        <v>372415</v>
      </c>
      <c r="O17" s="34">
        <v>372416</v>
      </c>
      <c r="P17" s="60">
        <v>944073</v>
      </c>
      <c r="Q17" s="21"/>
      <c r="R17" s="17">
        <v>1624762</v>
      </c>
      <c r="S17" s="51">
        <f t="shared" si="8"/>
        <v>1252346</v>
      </c>
      <c r="T17" s="34">
        <v>372416</v>
      </c>
      <c r="U17" s="27">
        <v>1535764</v>
      </c>
      <c r="V17" s="27">
        <v>4280</v>
      </c>
      <c r="W17" s="21"/>
      <c r="X17" s="17">
        <v>2872536</v>
      </c>
      <c r="Y17" s="51">
        <f t="shared" si="4"/>
        <v>1432196</v>
      </c>
      <c r="Z17" s="34">
        <v>1440340</v>
      </c>
      <c r="AA17" s="27">
        <v>2665672.1118183928</v>
      </c>
      <c r="AB17" s="27">
        <v>0</v>
      </c>
    </row>
    <row r="18" spans="1:28" s="2" customFormat="1" ht="15" customHeight="1" x14ac:dyDescent="0.3">
      <c r="A18" s="82" t="s">
        <v>20</v>
      </c>
      <c r="B18" s="82" t="s">
        <v>81</v>
      </c>
      <c r="C18" s="3" t="s">
        <v>63</v>
      </c>
      <c r="D18" s="66">
        <v>276.14999999999998</v>
      </c>
      <c r="E18" s="4">
        <v>2.2599999999999999E-2</v>
      </c>
      <c r="F18" s="63">
        <f t="shared" si="5"/>
        <v>7782581.0255769752</v>
      </c>
      <c r="G18" s="27">
        <f t="shared" si="0"/>
        <v>1054552</v>
      </c>
      <c r="H18" s="51">
        <f t="shared" si="1"/>
        <v>613966</v>
      </c>
      <c r="I18" s="34">
        <f t="shared" si="2"/>
        <v>440586</v>
      </c>
      <c r="J18" s="27">
        <f t="shared" si="3"/>
        <v>6728029.0255769752</v>
      </c>
      <c r="K18" s="27">
        <f t="shared" si="6"/>
        <v>0</v>
      </c>
      <c r="L18" s="21"/>
      <c r="M18" s="47">
        <v>151493</v>
      </c>
      <c r="N18" s="51">
        <f t="shared" si="7"/>
        <v>75746</v>
      </c>
      <c r="O18" s="34">
        <v>75747</v>
      </c>
      <c r="P18" s="60">
        <v>1234426</v>
      </c>
      <c r="Q18" s="21"/>
      <c r="R18" s="17">
        <v>324875</v>
      </c>
      <c r="S18" s="51">
        <f t="shared" si="8"/>
        <v>249128</v>
      </c>
      <c r="T18" s="34">
        <v>75747</v>
      </c>
      <c r="U18" s="27">
        <v>2008094</v>
      </c>
      <c r="V18" s="27">
        <v>0</v>
      </c>
      <c r="W18" s="21"/>
      <c r="X18" s="17">
        <v>578184</v>
      </c>
      <c r="Y18" s="51">
        <f t="shared" si="4"/>
        <v>289092</v>
      </c>
      <c r="Z18" s="34">
        <v>289092</v>
      </c>
      <c r="AA18" s="27">
        <v>3485509.0255769747</v>
      </c>
      <c r="AB18" s="27">
        <v>0</v>
      </c>
    </row>
    <row r="19" spans="1:28" s="2" customFormat="1" ht="15" customHeight="1" x14ac:dyDescent="0.3">
      <c r="A19" s="82" t="s">
        <v>21</v>
      </c>
      <c r="B19" s="82" t="s">
        <v>88</v>
      </c>
      <c r="C19" s="3" t="s">
        <v>4</v>
      </c>
      <c r="D19" s="66">
        <v>878.3</v>
      </c>
      <c r="E19" s="4">
        <v>7.1900000000000006E-2</v>
      </c>
      <c r="F19" s="63">
        <f t="shared" si="5"/>
        <v>21042886.164443888</v>
      </c>
      <c r="G19" s="27">
        <f t="shared" si="0"/>
        <v>6163982</v>
      </c>
      <c r="H19" s="51">
        <f t="shared" si="1"/>
        <v>3445159</v>
      </c>
      <c r="I19" s="34">
        <f t="shared" si="2"/>
        <v>2718823</v>
      </c>
      <c r="J19" s="27">
        <f t="shared" si="3"/>
        <v>14878904.16444389</v>
      </c>
      <c r="K19" s="27">
        <f t="shared" si="6"/>
        <v>0</v>
      </c>
      <c r="L19" s="21"/>
      <c r="M19" s="47">
        <v>1111478</v>
      </c>
      <c r="N19" s="51">
        <f t="shared" si="7"/>
        <v>555739</v>
      </c>
      <c r="O19" s="34">
        <v>555739</v>
      </c>
      <c r="P19" s="60">
        <v>2729909</v>
      </c>
      <c r="Q19" s="21"/>
      <c r="R19" s="17">
        <v>1837814</v>
      </c>
      <c r="S19" s="51">
        <f t="shared" si="8"/>
        <v>1282075</v>
      </c>
      <c r="T19" s="34">
        <v>555739</v>
      </c>
      <c r="U19" s="27">
        <v>4440860</v>
      </c>
      <c r="V19" s="27">
        <v>0</v>
      </c>
      <c r="W19" s="21"/>
      <c r="X19" s="17">
        <v>3214690</v>
      </c>
      <c r="Y19" s="51">
        <f t="shared" si="4"/>
        <v>1607345</v>
      </c>
      <c r="Z19" s="34">
        <v>1607345</v>
      </c>
      <c r="AA19" s="27">
        <v>7708135.1644438896</v>
      </c>
      <c r="AB19" s="27">
        <v>0</v>
      </c>
    </row>
    <row r="20" spans="1:28" s="2" customFormat="1" ht="15" customHeight="1" x14ac:dyDescent="0.3">
      <c r="A20" s="82" t="s">
        <v>22</v>
      </c>
      <c r="B20" s="82" t="s">
        <v>87</v>
      </c>
      <c r="C20" s="3" t="s">
        <v>23</v>
      </c>
      <c r="D20" s="66">
        <v>133.44</v>
      </c>
      <c r="E20" s="4">
        <v>1.09E-2</v>
      </c>
      <c r="F20" s="63">
        <f t="shared" si="5"/>
        <v>4648960.8418474598</v>
      </c>
      <c r="G20" s="27">
        <f t="shared" si="0"/>
        <v>427675</v>
      </c>
      <c r="H20" s="51">
        <f t="shared" si="1"/>
        <v>261702</v>
      </c>
      <c r="I20" s="34">
        <f t="shared" si="2"/>
        <v>165973</v>
      </c>
      <c r="J20" s="27">
        <f t="shared" si="3"/>
        <v>4221285.8418474598</v>
      </c>
      <c r="K20" s="27">
        <f t="shared" si="6"/>
        <v>0</v>
      </c>
      <c r="L20" s="21"/>
      <c r="M20" s="47">
        <v>36806</v>
      </c>
      <c r="N20" s="51">
        <f t="shared" si="7"/>
        <v>18403</v>
      </c>
      <c r="O20" s="34">
        <v>18403</v>
      </c>
      <c r="P20" s="60">
        <v>774501</v>
      </c>
      <c r="Q20" s="21"/>
      <c r="R20" s="17">
        <v>136862</v>
      </c>
      <c r="S20" s="51">
        <f t="shared" si="8"/>
        <v>118459</v>
      </c>
      <c r="T20" s="34">
        <v>18403</v>
      </c>
      <c r="U20" s="27">
        <v>1259914</v>
      </c>
      <c r="V20" s="27">
        <v>0</v>
      </c>
      <c r="W20" s="21"/>
      <c r="X20" s="17">
        <v>254007</v>
      </c>
      <c r="Y20" s="51">
        <f t="shared" si="4"/>
        <v>124840</v>
      </c>
      <c r="Z20" s="34">
        <v>129167</v>
      </c>
      <c r="AA20" s="27">
        <v>2186870.8418474598</v>
      </c>
      <c r="AB20" s="27">
        <v>0</v>
      </c>
    </row>
    <row r="21" spans="1:28" s="2" customFormat="1" ht="15" customHeight="1" x14ac:dyDescent="0.3">
      <c r="A21" s="82" t="s">
        <v>24</v>
      </c>
      <c r="B21" s="82" t="s">
        <v>89</v>
      </c>
      <c r="C21" s="3" t="s">
        <v>64</v>
      </c>
      <c r="D21" s="66">
        <v>353.9</v>
      </c>
      <c r="E21" s="4">
        <v>2.9000000000000001E-2</v>
      </c>
      <c r="F21" s="63">
        <f t="shared" si="5"/>
        <v>10216008.400720438</v>
      </c>
      <c r="G21" s="27">
        <f t="shared" si="0"/>
        <v>2319808</v>
      </c>
      <c r="H21" s="51">
        <f t="shared" si="1"/>
        <v>1341167</v>
      </c>
      <c r="I21" s="34">
        <f t="shared" si="2"/>
        <v>978641</v>
      </c>
      <c r="J21" s="27">
        <f t="shared" si="3"/>
        <v>7891068.400720438</v>
      </c>
      <c r="K21" s="27">
        <f t="shared" si="6"/>
        <v>5132</v>
      </c>
      <c r="L21" s="21"/>
      <c r="M21" s="47">
        <v>342519</v>
      </c>
      <c r="N21" s="51">
        <f t="shared" si="7"/>
        <v>171259</v>
      </c>
      <c r="O21" s="34">
        <v>171260</v>
      </c>
      <c r="P21" s="60">
        <v>1447815</v>
      </c>
      <c r="Q21" s="21"/>
      <c r="R21" s="17">
        <v>713431</v>
      </c>
      <c r="S21" s="51">
        <f t="shared" si="8"/>
        <v>542171</v>
      </c>
      <c r="T21" s="34">
        <v>171260</v>
      </c>
      <c r="U21" s="27">
        <v>2355222</v>
      </c>
      <c r="V21" s="27">
        <v>5132</v>
      </c>
      <c r="W21" s="21"/>
      <c r="X21" s="17">
        <v>1263858</v>
      </c>
      <c r="Y21" s="51">
        <f t="shared" si="4"/>
        <v>627737</v>
      </c>
      <c r="Z21" s="34">
        <v>636121</v>
      </c>
      <c r="AA21" s="27">
        <v>4088031.400720438</v>
      </c>
      <c r="AB21" s="27">
        <v>0</v>
      </c>
    </row>
    <row r="22" spans="1:28" s="2" customFormat="1" ht="15" customHeight="1" x14ac:dyDescent="0.3">
      <c r="A22" s="82" t="s">
        <v>25</v>
      </c>
      <c r="B22" s="82" t="s">
        <v>82</v>
      </c>
      <c r="C22" s="3" t="s">
        <v>65</v>
      </c>
      <c r="D22" s="66">
        <v>43.96</v>
      </c>
      <c r="E22" s="4">
        <v>3.5999999999999999E-3</v>
      </c>
      <c r="F22" s="63">
        <f t="shared" si="5"/>
        <v>4299552.4586101249</v>
      </c>
      <c r="G22" s="27">
        <f t="shared" si="0"/>
        <v>477421</v>
      </c>
      <c r="H22" s="51">
        <f t="shared" si="1"/>
        <v>278660</v>
      </c>
      <c r="I22" s="34">
        <f t="shared" si="2"/>
        <v>198761</v>
      </c>
      <c r="J22" s="27">
        <f t="shared" si="3"/>
        <v>3822131.4586101254</v>
      </c>
      <c r="K22" s="27">
        <f t="shared" si="6"/>
        <v>0</v>
      </c>
      <c r="L22" s="21"/>
      <c r="M22" s="47">
        <v>68566</v>
      </c>
      <c r="N22" s="51">
        <f t="shared" si="7"/>
        <v>34283</v>
      </c>
      <c r="O22" s="34">
        <v>34283</v>
      </c>
      <c r="P22" s="60">
        <v>701266</v>
      </c>
      <c r="Q22" s="21"/>
      <c r="R22" s="17">
        <v>148467</v>
      </c>
      <c r="S22" s="51">
        <f t="shared" si="8"/>
        <v>114184</v>
      </c>
      <c r="T22" s="34">
        <v>34283</v>
      </c>
      <c r="U22" s="27">
        <v>1140780</v>
      </c>
      <c r="V22" s="27">
        <v>0</v>
      </c>
      <c r="W22" s="21"/>
      <c r="X22" s="17">
        <v>260388</v>
      </c>
      <c r="Y22" s="51">
        <f t="shared" si="4"/>
        <v>130193</v>
      </c>
      <c r="Z22" s="34">
        <v>130195</v>
      </c>
      <c r="AA22" s="27">
        <v>1980085.4586101254</v>
      </c>
      <c r="AB22" s="27">
        <v>0</v>
      </c>
    </row>
    <row r="23" spans="1:28" s="2" customFormat="1" ht="15" customHeight="1" x14ac:dyDescent="0.3">
      <c r="A23" s="82" t="s">
        <v>26</v>
      </c>
      <c r="B23" s="82" t="s">
        <v>84</v>
      </c>
      <c r="C23" s="3" t="s">
        <v>66</v>
      </c>
      <c r="D23" s="66">
        <v>155.59</v>
      </c>
      <c r="E23" s="4">
        <v>1.2699999999999999E-2</v>
      </c>
      <c r="F23" s="63">
        <f t="shared" si="5"/>
        <v>6617436.2158353692</v>
      </c>
      <c r="G23" s="27">
        <f t="shared" si="0"/>
        <v>934124</v>
      </c>
      <c r="H23" s="51">
        <f t="shared" si="1"/>
        <v>510392</v>
      </c>
      <c r="I23" s="34">
        <f t="shared" si="2"/>
        <v>423732</v>
      </c>
      <c r="J23" s="27">
        <f t="shared" si="3"/>
        <v>5618635.2158353692</v>
      </c>
      <c r="K23" s="27">
        <f t="shared" si="6"/>
        <v>64677</v>
      </c>
      <c r="L23" s="21"/>
      <c r="M23" s="47">
        <v>31226</v>
      </c>
      <c r="N23" s="51">
        <f t="shared" si="7"/>
        <v>15613</v>
      </c>
      <c r="O23" s="34">
        <v>15613</v>
      </c>
      <c r="P23" s="60">
        <v>1030880</v>
      </c>
      <c r="Q23" s="21"/>
      <c r="R23" s="17">
        <v>125237</v>
      </c>
      <c r="S23" s="51">
        <f t="shared" si="8"/>
        <v>109624</v>
      </c>
      <c r="T23" s="34">
        <v>15613</v>
      </c>
      <c r="U23" s="27">
        <v>1676976</v>
      </c>
      <c r="V23" s="27">
        <v>64677</v>
      </c>
      <c r="W23" s="21"/>
      <c r="X23" s="17">
        <v>777661</v>
      </c>
      <c r="Y23" s="51">
        <f t="shared" si="4"/>
        <v>385155</v>
      </c>
      <c r="Z23" s="34">
        <v>392506</v>
      </c>
      <c r="AA23" s="27">
        <v>2910779.2158353692</v>
      </c>
      <c r="AB23" s="27">
        <v>0</v>
      </c>
    </row>
    <row r="24" spans="1:28" s="2" customFormat="1" ht="15" customHeight="1" x14ac:dyDescent="0.3">
      <c r="A24" s="155" t="s">
        <v>27</v>
      </c>
      <c r="B24" s="155" t="s">
        <v>86</v>
      </c>
      <c r="C24" s="3" t="s">
        <v>67</v>
      </c>
      <c r="D24" s="66">
        <v>144.16999999999999</v>
      </c>
      <c r="E24" s="4">
        <v>1.18E-2</v>
      </c>
      <c r="F24" s="63">
        <f t="shared" si="5"/>
        <v>6366838.8277019095</v>
      </c>
      <c r="G24" s="27">
        <f t="shared" si="0"/>
        <v>1341962</v>
      </c>
      <c r="H24" s="51">
        <f t="shared" si="1"/>
        <v>763316</v>
      </c>
      <c r="I24" s="34">
        <f t="shared" si="2"/>
        <v>578646</v>
      </c>
      <c r="J24" s="27">
        <f t="shared" si="3"/>
        <v>5023666.8277019095</v>
      </c>
      <c r="K24" s="27">
        <f t="shared" si="6"/>
        <v>1210</v>
      </c>
      <c r="L24" s="21"/>
      <c r="M24" s="47">
        <v>219804</v>
      </c>
      <c r="N24" s="51">
        <f t="shared" si="7"/>
        <v>109902</v>
      </c>
      <c r="O24" s="34">
        <v>109902</v>
      </c>
      <c r="P24" s="60">
        <v>921718</v>
      </c>
      <c r="Q24" s="21"/>
      <c r="R24" s="17">
        <v>404474</v>
      </c>
      <c r="S24" s="51">
        <f t="shared" si="8"/>
        <v>294572</v>
      </c>
      <c r="T24" s="34">
        <v>109902</v>
      </c>
      <c r="U24" s="27">
        <v>1499398</v>
      </c>
      <c r="V24" s="27">
        <v>1210</v>
      </c>
      <c r="W24" s="21"/>
      <c r="X24" s="17">
        <v>717684</v>
      </c>
      <c r="Y24" s="51">
        <f t="shared" si="4"/>
        <v>358842</v>
      </c>
      <c r="Z24" s="34">
        <v>358842</v>
      </c>
      <c r="AA24" s="27">
        <v>2602550.8277019095</v>
      </c>
      <c r="AB24" s="27">
        <v>0</v>
      </c>
    </row>
    <row r="25" spans="1:28" s="2" customFormat="1" ht="15" customHeight="1" x14ac:dyDescent="0.3">
      <c r="A25" s="82" t="s">
        <v>28</v>
      </c>
      <c r="B25" s="82" t="s">
        <v>81</v>
      </c>
      <c r="C25" s="3" t="s">
        <v>68</v>
      </c>
      <c r="D25" s="66">
        <v>295.29000000000002</v>
      </c>
      <c r="E25" s="4">
        <v>2.4199999999999999E-2</v>
      </c>
      <c r="F25" s="63">
        <f t="shared" si="5"/>
        <v>10079729.299763538</v>
      </c>
      <c r="G25" s="27">
        <f t="shared" si="0"/>
        <v>1584284</v>
      </c>
      <c r="H25" s="51">
        <f t="shared" si="1"/>
        <v>901775</v>
      </c>
      <c r="I25" s="34">
        <f t="shared" si="2"/>
        <v>682509</v>
      </c>
      <c r="J25" s="27">
        <f t="shared" si="3"/>
        <v>8495445.2997635379</v>
      </c>
      <c r="K25" s="27">
        <f t="shared" si="6"/>
        <v>0</v>
      </c>
      <c r="L25" s="21"/>
      <c r="M25" s="47">
        <v>260189</v>
      </c>
      <c r="N25" s="51">
        <f t="shared" si="7"/>
        <v>130094</v>
      </c>
      <c r="O25" s="34">
        <v>130095</v>
      </c>
      <c r="P25" s="60">
        <v>1558703</v>
      </c>
      <c r="Q25" s="21"/>
      <c r="R25" s="17">
        <v>479458</v>
      </c>
      <c r="S25" s="51">
        <f t="shared" si="8"/>
        <v>349363</v>
      </c>
      <c r="T25" s="34">
        <v>130095</v>
      </c>
      <c r="U25" s="27">
        <v>2535609</v>
      </c>
      <c r="V25" s="27">
        <v>0</v>
      </c>
      <c r="W25" s="21"/>
      <c r="X25" s="17">
        <v>844637</v>
      </c>
      <c r="Y25" s="51">
        <f t="shared" si="4"/>
        <v>422318</v>
      </c>
      <c r="Z25" s="34">
        <v>422319</v>
      </c>
      <c r="AA25" s="27">
        <v>4401133.2997635389</v>
      </c>
      <c r="AB25" s="27">
        <v>0</v>
      </c>
    </row>
    <row r="26" spans="1:28" s="2" customFormat="1" ht="15" customHeight="1" x14ac:dyDescent="0.3">
      <c r="A26" s="82" t="s">
        <v>29</v>
      </c>
      <c r="B26" s="82" t="s">
        <v>91</v>
      </c>
      <c r="C26" s="3" t="s">
        <v>30</v>
      </c>
      <c r="D26" s="66">
        <v>105.67</v>
      </c>
      <c r="E26" s="4">
        <v>8.6E-3</v>
      </c>
      <c r="F26" s="63">
        <f t="shared" si="5"/>
        <v>5459496.6908194087</v>
      </c>
      <c r="G26" s="27">
        <f t="shared" si="0"/>
        <v>895331</v>
      </c>
      <c r="H26" s="51">
        <f t="shared" si="1"/>
        <v>511952</v>
      </c>
      <c r="I26" s="34">
        <f t="shared" si="2"/>
        <v>383379</v>
      </c>
      <c r="J26" s="27">
        <f t="shared" si="3"/>
        <v>4564165.6908194087</v>
      </c>
      <c r="K26" s="27">
        <f t="shared" si="6"/>
        <v>0</v>
      </c>
      <c r="L26" s="21"/>
      <c r="M26" s="47">
        <v>144184</v>
      </c>
      <c r="N26" s="51">
        <f t="shared" si="7"/>
        <v>72092</v>
      </c>
      <c r="O26" s="34">
        <v>72092</v>
      </c>
      <c r="P26" s="60">
        <v>837411</v>
      </c>
      <c r="Q26" s="21"/>
      <c r="R26" s="17">
        <v>272758</v>
      </c>
      <c r="S26" s="51">
        <f t="shared" si="8"/>
        <v>200666</v>
      </c>
      <c r="T26" s="34">
        <v>72092</v>
      </c>
      <c r="U26" s="27">
        <v>1362252</v>
      </c>
      <c r="V26" s="27">
        <v>0</v>
      </c>
      <c r="W26" s="21"/>
      <c r="X26" s="17">
        <v>478389</v>
      </c>
      <c r="Y26" s="51">
        <f t="shared" si="4"/>
        <v>239194</v>
      </c>
      <c r="Z26" s="34">
        <v>239195</v>
      </c>
      <c r="AA26" s="27">
        <v>2364502.6908194087</v>
      </c>
      <c r="AB26" s="27">
        <v>0</v>
      </c>
    </row>
    <row r="27" spans="1:28" s="2" customFormat="1" ht="15" customHeight="1" x14ac:dyDescent="0.3">
      <c r="A27" s="82" t="s">
        <v>31</v>
      </c>
      <c r="B27" s="82" t="s">
        <v>89</v>
      </c>
      <c r="C27" s="3" t="s">
        <v>32</v>
      </c>
      <c r="D27" s="66">
        <v>1347.8</v>
      </c>
      <c r="E27" s="4">
        <v>0.1103</v>
      </c>
      <c r="F27" s="63">
        <f t="shared" si="5"/>
        <v>32485029.719874457</v>
      </c>
      <c r="G27" s="27">
        <f t="shared" si="0"/>
        <v>10068752</v>
      </c>
      <c r="H27" s="51">
        <f t="shared" si="1"/>
        <v>5837143</v>
      </c>
      <c r="I27" s="34">
        <f t="shared" si="2"/>
        <v>4231609</v>
      </c>
      <c r="J27" s="27">
        <f t="shared" si="3"/>
        <v>22416277.719874457</v>
      </c>
      <c r="K27" s="27">
        <f t="shared" si="6"/>
        <v>0</v>
      </c>
      <c r="L27" s="21"/>
      <c r="M27" s="47">
        <v>1503703</v>
      </c>
      <c r="N27" s="51">
        <f t="shared" si="7"/>
        <v>751851</v>
      </c>
      <c r="O27" s="34">
        <v>751852</v>
      </c>
      <c r="P27" s="60">
        <v>4112830</v>
      </c>
      <c r="Q27" s="21"/>
      <c r="R27" s="17">
        <v>3109240</v>
      </c>
      <c r="S27" s="51">
        <f t="shared" si="8"/>
        <v>2357388</v>
      </c>
      <c r="T27" s="34">
        <v>751852</v>
      </c>
      <c r="U27" s="27">
        <v>6690515</v>
      </c>
      <c r="V27" s="27">
        <v>0</v>
      </c>
      <c r="W27" s="21"/>
      <c r="X27" s="17">
        <v>5455809</v>
      </c>
      <c r="Y27" s="51">
        <f t="shared" si="4"/>
        <v>2727904</v>
      </c>
      <c r="Z27" s="34">
        <v>2727905</v>
      </c>
      <c r="AA27" s="27">
        <v>11612932.719874458</v>
      </c>
      <c r="AB27" s="27">
        <v>0</v>
      </c>
    </row>
    <row r="28" spans="1:28" s="2" customFormat="1" ht="15" customHeight="1" x14ac:dyDescent="0.3">
      <c r="A28" s="82" t="s">
        <v>33</v>
      </c>
      <c r="B28" s="82" t="s">
        <v>91</v>
      </c>
      <c r="C28" s="3" t="s">
        <v>69</v>
      </c>
      <c r="D28" s="66">
        <v>120.83</v>
      </c>
      <c r="E28" s="4">
        <v>9.9000000000000008E-3</v>
      </c>
      <c r="F28" s="63">
        <f t="shared" si="5"/>
        <v>5318472.6446008161</v>
      </c>
      <c r="G28" s="27">
        <f t="shared" si="0"/>
        <v>575626</v>
      </c>
      <c r="H28" s="51">
        <f t="shared" si="1"/>
        <v>346698</v>
      </c>
      <c r="I28" s="34">
        <f t="shared" si="2"/>
        <v>228928</v>
      </c>
      <c r="J28" s="27">
        <f t="shared" si="3"/>
        <v>4738385.6446008161</v>
      </c>
      <c r="K28" s="27">
        <f t="shared" si="6"/>
        <v>4461</v>
      </c>
      <c r="L28" s="21"/>
      <c r="M28" s="47">
        <v>77576</v>
      </c>
      <c r="N28" s="51">
        <f t="shared" si="7"/>
        <v>38788</v>
      </c>
      <c r="O28" s="34">
        <v>38788</v>
      </c>
      <c r="P28" s="60">
        <v>869376</v>
      </c>
      <c r="Q28" s="21"/>
      <c r="R28" s="17">
        <v>219271</v>
      </c>
      <c r="S28" s="51">
        <f t="shared" si="8"/>
        <v>180483</v>
      </c>
      <c r="T28" s="34">
        <v>38788</v>
      </c>
      <c r="U28" s="27">
        <v>1414251</v>
      </c>
      <c r="V28" s="27">
        <v>4461</v>
      </c>
      <c r="W28" s="21"/>
      <c r="X28" s="17">
        <v>278779</v>
      </c>
      <c r="Y28" s="51">
        <f t="shared" si="4"/>
        <v>127427</v>
      </c>
      <c r="Z28" s="34">
        <v>151352</v>
      </c>
      <c r="AA28" s="27">
        <v>2454758.6446008165</v>
      </c>
      <c r="AB28" s="27">
        <v>0</v>
      </c>
    </row>
    <row r="29" spans="1:28" s="2" customFormat="1" ht="15" customHeight="1" x14ac:dyDescent="0.3">
      <c r="A29" s="82" t="s">
        <v>34</v>
      </c>
      <c r="B29" s="82" t="s">
        <v>92</v>
      </c>
      <c r="C29" s="3" t="s">
        <v>70</v>
      </c>
      <c r="D29" s="66">
        <v>523.92999999999995</v>
      </c>
      <c r="E29" s="4">
        <v>4.2900000000000001E-2</v>
      </c>
      <c r="F29" s="63">
        <f t="shared" si="5"/>
        <v>13350035.798624748</v>
      </c>
      <c r="G29" s="27">
        <f t="shared" si="0"/>
        <v>2770041</v>
      </c>
      <c r="H29" s="51">
        <f t="shared" si="1"/>
        <v>1568612</v>
      </c>
      <c r="I29" s="34">
        <f t="shared" si="2"/>
        <v>1201429</v>
      </c>
      <c r="J29" s="27">
        <f t="shared" si="3"/>
        <v>10579994.798624748</v>
      </c>
      <c r="K29" s="27">
        <f t="shared" si="6"/>
        <v>0</v>
      </c>
      <c r="L29" s="21"/>
      <c r="M29" s="47">
        <v>403967</v>
      </c>
      <c r="N29" s="51">
        <f t="shared" si="7"/>
        <v>201983</v>
      </c>
      <c r="O29" s="34">
        <v>201984</v>
      </c>
      <c r="P29" s="60">
        <v>1941166</v>
      </c>
      <c r="Q29" s="21"/>
      <c r="R29" s="17">
        <v>862256</v>
      </c>
      <c r="S29" s="51">
        <f t="shared" si="8"/>
        <v>660272</v>
      </c>
      <c r="T29" s="34">
        <v>201984</v>
      </c>
      <c r="U29" s="27">
        <v>3157778</v>
      </c>
      <c r="V29" s="27">
        <v>0</v>
      </c>
      <c r="W29" s="21"/>
      <c r="X29" s="17">
        <v>1503818</v>
      </c>
      <c r="Y29" s="51">
        <f t="shared" si="4"/>
        <v>706357</v>
      </c>
      <c r="Z29" s="34">
        <v>797461</v>
      </c>
      <c r="AA29" s="27">
        <v>5481050.7986247484</v>
      </c>
      <c r="AB29" s="27">
        <v>0</v>
      </c>
    </row>
    <row r="30" spans="1:28" s="2" customFormat="1" ht="15" customHeight="1" x14ac:dyDescent="0.3">
      <c r="A30" s="82" t="s">
        <v>35</v>
      </c>
      <c r="B30" s="82" t="s">
        <v>83</v>
      </c>
      <c r="C30" s="3" t="s">
        <v>71</v>
      </c>
      <c r="D30" s="66">
        <v>143.63999999999999</v>
      </c>
      <c r="E30" s="4">
        <v>1.18E-2</v>
      </c>
      <c r="F30" s="63">
        <f t="shared" si="5"/>
        <v>5761806.4490832249</v>
      </c>
      <c r="G30" s="27">
        <f t="shared" si="0"/>
        <v>517320</v>
      </c>
      <c r="H30" s="51">
        <f t="shared" si="1"/>
        <v>295160</v>
      </c>
      <c r="I30" s="34">
        <f t="shared" si="2"/>
        <v>222160</v>
      </c>
      <c r="J30" s="27">
        <f t="shared" si="3"/>
        <v>5244486.4490832249</v>
      </c>
      <c r="K30" s="27">
        <f t="shared" si="6"/>
        <v>0</v>
      </c>
      <c r="L30" s="21"/>
      <c r="M30" s="47">
        <v>83694</v>
      </c>
      <c r="N30" s="51">
        <f t="shared" si="7"/>
        <v>41847</v>
      </c>
      <c r="O30" s="34">
        <v>41847</v>
      </c>
      <c r="P30" s="60">
        <v>962233</v>
      </c>
      <c r="Q30" s="21"/>
      <c r="R30" s="17">
        <v>157142</v>
      </c>
      <c r="S30" s="51">
        <f t="shared" si="8"/>
        <v>115295</v>
      </c>
      <c r="T30" s="34">
        <v>41847</v>
      </c>
      <c r="U30" s="27">
        <v>1565305</v>
      </c>
      <c r="V30" s="27">
        <v>0</v>
      </c>
      <c r="W30" s="21"/>
      <c r="X30" s="17">
        <v>276484</v>
      </c>
      <c r="Y30" s="51">
        <f t="shared" si="4"/>
        <v>138018</v>
      </c>
      <c r="Z30" s="34">
        <v>138466</v>
      </c>
      <c r="AA30" s="27">
        <v>2716948.4490832249</v>
      </c>
      <c r="AB30" s="27">
        <v>0</v>
      </c>
    </row>
    <row r="31" spans="1:28" s="2" customFormat="1" ht="15" customHeight="1" x14ac:dyDescent="0.3">
      <c r="A31" s="82" t="s">
        <v>36</v>
      </c>
      <c r="B31" s="82" t="s">
        <v>93</v>
      </c>
      <c r="C31" s="3" t="s">
        <v>72</v>
      </c>
      <c r="D31" s="66">
        <v>1060.81</v>
      </c>
      <c r="E31" s="4">
        <v>8.6800000000000002E-2</v>
      </c>
      <c r="F31" s="63">
        <f t="shared" si="5"/>
        <v>24865312.176561512</v>
      </c>
      <c r="G31" s="27">
        <f t="shared" si="0"/>
        <v>8651301</v>
      </c>
      <c r="H31" s="51">
        <f t="shared" si="1"/>
        <v>5021767</v>
      </c>
      <c r="I31" s="34">
        <f t="shared" si="2"/>
        <v>3629534</v>
      </c>
      <c r="J31" s="27">
        <f t="shared" si="3"/>
        <v>16214011.176561514</v>
      </c>
      <c r="K31" s="27">
        <f t="shared" si="6"/>
        <v>0</v>
      </c>
      <c r="L31" s="21"/>
      <c r="M31" s="47">
        <v>1297595</v>
      </c>
      <c r="N31" s="51">
        <f t="shared" si="7"/>
        <v>648797</v>
      </c>
      <c r="O31" s="34">
        <v>648798</v>
      </c>
      <c r="P31" s="60">
        <v>2974868</v>
      </c>
      <c r="Q31" s="21"/>
      <c r="R31" s="17">
        <v>2709233</v>
      </c>
      <c r="S31" s="51">
        <f t="shared" si="8"/>
        <v>2060435</v>
      </c>
      <c r="T31" s="34">
        <v>648798</v>
      </c>
      <c r="U31" s="27">
        <v>4839345</v>
      </c>
      <c r="V31" s="27">
        <v>0</v>
      </c>
      <c r="W31" s="21"/>
      <c r="X31" s="17">
        <v>4644473</v>
      </c>
      <c r="Y31" s="51">
        <f t="shared" si="4"/>
        <v>2312535</v>
      </c>
      <c r="Z31" s="34">
        <v>2331938</v>
      </c>
      <c r="AA31" s="27">
        <v>8399798.1765615139</v>
      </c>
      <c r="AB31" s="27">
        <v>0</v>
      </c>
    </row>
    <row r="32" spans="1:28" s="2" customFormat="1" ht="15" customHeight="1" x14ac:dyDescent="0.3">
      <c r="A32" s="82" t="s">
        <v>37</v>
      </c>
      <c r="B32" s="82" t="s">
        <v>86</v>
      </c>
      <c r="C32" s="3" t="s">
        <v>38</v>
      </c>
      <c r="D32" s="66">
        <v>107.73</v>
      </c>
      <c r="E32" s="4">
        <v>8.8000000000000005E-3</v>
      </c>
      <c r="F32" s="63">
        <f t="shared" si="5"/>
        <v>5296784.7385430746</v>
      </c>
      <c r="G32" s="27">
        <f t="shared" si="0"/>
        <v>929022</v>
      </c>
      <c r="H32" s="51">
        <f t="shared" si="1"/>
        <v>530086</v>
      </c>
      <c r="I32" s="34">
        <f t="shared" si="2"/>
        <v>398936</v>
      </c>
      <c r="J32" s="27">
        <f t="shared" si="3"/>
        <v>4367762.7385430746</v>
      </c>
      <c r="K32" s="27">
        <f t="shared" si="6"/>
        <v>0</v>
      </c>
      <c r="L32" s="21"/>
      <c r="M32" s="47">
        <v>151473</v>
      </c>
      <c r="N32" s="51">
        <f t="shared" si="7"/>
        <v>75736</v>
      </c>
      <c r="O32" s="34">
        <v>75737</v>
      </c>
      <c r="P32" s="60">
        <v>801376</v>
      </c>
      <c r="Q32" s="21"/>
      <c r="R32" s="17">
        <v>282627</v>
      </c>
      <c r="S32" s="51">
        <f t="shared" si="8"/>
        <v>206890</v>
      </c>
      <c r="T32" s="34">
        <v>75737</v>
      </c>
      <c r="U32" s="27">
        <v>1303632</v>
      </c>
      <c r="V32" s="27">
        <v>0</v>
      </c>
      <c r="W32" s="21"/>
      <c r="X32" s="17">
        <v>494922</v>
      </c>
      <c r="Y32" s="51">
        <f t="shared" si="4"/>
        <v>247460</v>
      </c>
      <c r="Z32" s="34">
        <v>247462</v>
      </c>
      <c r="AA32" s="27">
        <v>2262754.7385430746</v>
      </c>
      <c r="AB32" s="27">
        <v>0</v>
      </c>
    </row>
    <row r="33" spans="1:28" s="2" customFormat="1" ht="15" customHeight="1" x14ac:dyDescent="0.3">
      <c r="A33" s="82" t="s">
        <v>94</v>
      </c>
      <c r="B33" s="82" t="s">
        <v>82</v>
      </c>
      <c r="C33" s="3" t="s">
        <v>39</v>
      </c>
      <c r="D33" s="66">
        <v>71.209999999999994</v>
      </c>
      <c r="E33" s="4">
        <v>5.7999999999999996E-3</v>
      </c>
      <c r="F33" s="63">
        <f t="shared" si="5"/>
        <v>4682084.8523023706</v>
      </c>
      <c r="G33" s="27">
        <f t="shared" si="0"/>
        <v>571435</v>
      </c>
      <c r="H33" s="51">
        <f t="shared" si="1"/>
        <v>332005</v>
      </c>
      <c r="I33" s="34">
        <f t="shared" si="2"/>
        <v>239430</v>
      </c>
      <c r="J33" s="27">
        <f t="shared" si="3"/>
        <v>4110649.8523023701</v>
      </c>
      <c r="K33" s="27">
        <f t="shared" si="6"/>
        <v>0</v>
      </c>
      <c r="L33" s="21"/>
      <c r="M33" s="47">
        <v>83912</v>
      </c>
      <c r="N33" s="51">
        <f t="shared" si="7"/>
        <v>41956</v>
      </c>
      <c r="O33" s="34">
        <v>41956</v>
      </c>
      <c r="P33" s="60">
        <v>754202</v>
      </c>
      <c r="Q33" s="21"/>
      <c r="R33" s="17">
        <v>176488</v>
      </c>
      <c r="S33" s="51">
        <f t="shared" si="8"/>
        <v>134532</v>
      </c>
      <c r="T33" s="34">
        <v>41956</v>
      </c>
      <c r="U33" s="27">
        <v>1226893</v>
      </c>
      <c r="V33" s="27">
        <v>0</v>
      </c>
      <c r="W33" s="21"/>
      <c r="X33" s="17">
        <v>311035</v>
      </c>
      <c r="Y33" s="51">
        <f t="shared" si="4"/>
        <v>155517</v>
      </c>
      <c r="Z33" s="34">
        <v>155518</v>
      </c>
      <c r="AA33" s="27">
        <v>2129554.8523023701</v>
      </c>
      <c r="AB33" s="27">
        <v>0</v>
      </c>
    </row>
    <row r="34" spans="1:28" s="2" customFormat="1" ht="15" customHeight="1" x14ac:dyDescent="0.3">
      <c r="A34" s="82" t="s">
        <v>40</v>
      </c>
      <c r="B34" s="82" t="s">
        <v>81</v>
      </c>
      <c r="C34" s="3" t="s">
        <v>73</v>
      </c>
      <c r="D34" s="66">
        <v>539.33000000000004</v>
      </c>
      <c r="E34" s="4">
        <v>4.41E-2</v>
      </c>
      <c r="F34" s="63">
        <f t="shared" si="5"/>
        <v>16925759.649769425</v>
      </c>
      <c r="G34" s="27">
        <f t="shared" si="0"/>
        <v>5651050</v>
      </c>
      <c r="H34" s="51">
        <f t="shared" si="1"/>
        <v>3285485</v>
      </c>
      <c r="I34" s="34">
        <f t="shared" si="2"/>
        <v>2365565</v>
      </c>
      <c r="J34" s="27">
        <f t="shared" si="3"/>
        <v>11274709.649769424</v>
      </c>
      <c r="K34" s="27">
        <f t="shared" si="6"/>
        <v>0</v>
      </c>
      <c r="L34" s="21"/>
      <c r="M34" s="47">
        <v>832524</v>
      </c>
      <c r="N34" s="51">
        <f t="shared" si="7"/>
        <v>416262</v>
      </c>
      <c r="O34" s="34">
        <v>416262</v>
      </c>
      <c r="P34" s="60">
        <v>2068629</v>
      </c>
      <c r="Q34" s="21"/>
      <c r="R34" s="17">
        <v>1754585</v>
      </c>
      <c r="S34" s="51">
        <f t="shared" si="8"/>
        <v>1338323</v>
      </c>
      <c r="T34" s="34">
        <v>416262</v>
      </c>
      <c r="U34" s="27">
        <v>3365127</v>
      </c>
      <c r="V34" s="27">
        <v>0</v>
      </c>
      <c r="W34" s="21"/>
      <c r="X34" s="17">
        <v>3063941</v>
      </c>
      <c r="Y34" s="51">
        <f t="shared" si="4"/>
        <v>1530900</v>
      </c>
      <c r="Z34" s="34">
        <v>1533041</v>
      </c>
      <c r="AA34" s="27">
        <v>5840953.6497694235</v>
      </c>
      <c r="AB34" s="27">
        <v>0</v>
      </c>
    </row>
    <row r="35" spans="1:28" s="2" customFormat="1" ht="15" customHeight="1" x14ac:dyDescent="0.3">
      <c r="A35" s="82" t="s">
        <v>41</v>
      </c>
      <c r="B35" s="82" t="s">
        <v>93</v>
      </c>
      <c r="C35" s="3" t="s">
        <v>42</v>
      </c>
      <c r="D35" s="66">
        <v>440.83</v>
      </c>
      <c r="E35" s="4">
        <v>3.61E-2</v>
      </c>
      <c r="F35" s="63">
        <f t="shared" si="5"/>
        <v>11677804.318183213</v>
      </c>
      <c r="G35" s="27">
        <f t="shared" si="0"/>
        <v>2700610</v>
      </c>
      <c r="H35" s="51">
        <f t="shared" si="1"/>
        <v>1576383</v>
      </c>
      <c r="I35" s="34">
        <f t="shared" si="2"/>
        <v>1124227</v>
      </c>
      <c r="J35" s="27">
        <f t="shared" si="3"/>
        <v>8977194.3181832135</v>
      </c>
      <c r="K35" s="27">
        <f t="shared" si="6"/>
        <v>0</v>
      </c>
      <c r="L35" s="21"/>
      <c r="M35" s="47">
        <v>385959</v>
      </c>
      <c r="N35" s="51">
        <f t="shared" si="7"/>
        <v>192979</v>
      </c>
      <c r="O35" s="34">
        <v>192980</v>
      </c>
      <c r="P35" s="60">
        <v>1647092</v>
      </c>
      <c r="Q35" s="21"/>
      <c r="R35" s="17">
        <v>838117</v>
      </c>
      <c r="S35" s="51">
        <f t="shared" si="8"/>
        <v>645137</v>
      </c>
      <c r="T35" s="34">
        <v>192980</v>
      </c>
      <c r="U35" s="27">
        <v>2679395</v>
      </c>
      <c r="V35" s="27">
        <v>0</v>
      </c>
      <c r="W35" s="21"/>
      <c r="X35" s="17">
        <v>1476534</v>
      </c>
      <c r="Y35" s="51">
        <f t="shared" si="4"/>
        <v>738267</v>
      </c>
      <c r="Z35" s="34">
        <v>738267</v>
      </c>
      <c r="AA35" s="27">
        <v>4650707.3181832125</v>
      </c>
      <c r="AB35" s="27">
        <v>0</v>
      </c>
    </row>
    <row r="36" spans="1:28" s="2" customFormat="1" ht="15" customHeight="1" x14ac:dyDescent="0.3">
      <c r="A36" s="82" t="s">
        <v>43</v>
      </c>
      <c r="B36" s="82" t="s">
        <v>93</v>
      </c>
      <c r="C36" s="3" t="s">
        <v>74</v>
      </c>
      <c r="D36" s="66">
        <v>115.96</v>
      </c>
      <c r="E36" s="4">
        <v>9.4999999999999998E-3</v>
      </c>
      <c r="F36" s="63">
        <f t="shared" si="5"/>
        <v>5545285.4947325997</v>
      </c>
      <c r="G36" s="27">
        <f t="shared" si="0"/>
        <v>1038795</v>
      </c>
      <c r="H36" s="51">
        <f t="shared" si="1"/>
        <v>600405</v>
      </c>
      <c r="I36" s="34">
        <f t="shared" si="2"/>
        <v>438390</v>
      </c>
      <c r="J36" s="27">
        <f t="shared" si="3"/>
        <v>4506490.4947325997</v>
      </c>
      <c r="K36" s="27">
        <f t="shared" si="6"/>
        <v>0</v>
      </c>
      <c r="L36" s="21"/>
      <c r="M36" s="47">
        <v>157620</v>
      </c>
      <c r="N36" s="51">
        <f t="shared" si="7"/>
        <v>78810</v>
      </c>
      <c r="O36" s="34">
        <v>78810</v>
      </c>
      <c r="P36" s="60">
        <v>826829</v>
      </c>
      <c r="Q36" s="21"/>
      <c r="R36" s="17">
        <v>319636</v>
      </c>
      <c r="S36" s="51">
        <f t="shared" si="8"/>
        <v>240826</v>
      </c>
      <c r="T36" s="34">
        <v>78810</v>
      </c>
      <c r="U36" s="27">
        <v>1345038</v>
      </c>
      <c r="V36" s="27">
        <v>0</v>
      </c>
      <c r="W36" s="21"/>
      <c r="X36" s="17">
        <v>561539</v>
      </c>
      <c r="Y36" s="51">
        <f t="shared" si="4"/>
        <v>280769</v>
      </c>
      <c r="Z36" s="34">
        <v>280770</v>
      </c>
      <c r="AA36" s="27">
        <v>2334623.4947326002</v>
      </c>
      <c r="AB36" s="27">
        <v>0</v>
      </c>
    </row>
    <row r="37" spans="1:28" s="2" customFormat="1" ht="15" customHeight="1" x14ac:dyDescent="0.3">
      <c r="A37" s="82" t="s">
        <v>44</v>
      </c>
      <c r="B37" s="82" t="s">
        <v>83</v>
      </c>
      <c r="C37" s="3" t="s">
        <v>75</v>
      </c>
      <c r="D37" s="66">
        <v>284.77</v>
      </c>
      <c r="E37" s="4">
        <v>2.3300000000000001E-2</v>
      </c>
      <c r="F37" s="63">
        <f t="shared" si="5"/>
        <v>9017364.6673709359</v>
      </c>
      <c r="G37" s="27">
        <f t="shared" si="0"/>
        <v>2217278</v>
      </c>
      <c r="H37" s="51">
        <f t="shared" si="1"/>
        <v>1255858</v>
      </c>
      <c r="I37" s="34">
        <f t="shared" si="2"/>
        <v>961420</v>
      </c>
      <c r="J37" s="27">
        <f t="shared" si="3"/>
        <v>6800086.6673709359</v>
      </c>
      <c r="K37" s="27">
        <f t="shared" si="6"/>
        <v>0</v>
      </c>
      <c r="L37" s="21"/>
      <c r="M37" s="47">
        <v>375048</v>
      </c>
      <c r="N37" s="51">
        <f t="shared" si="7"/>
        <v>187524</v>
      </c>
      <c r="O37" s="34">
        <v>187524</v>
      </c>
      <c r="P37" s="60">
        <v>1247647</v>
      </c>
      <c r="Q37" s="21"/>
      <c r="R37" s="17">
        <v>669488</v>
      </c>
      <c r="S37" s="51">
        <f t="shared" si="8"/>
        <v>481964</v>
      </c>
      <c r="T37" s="34">
        <v>187524</v>
      </c>
      <c r="U37" s="27">
        <v>2029600</v>
      </c>
      <c r="V37" s="27">
        <v>0</v>
      </c>
      <c r="W37" s="21"/>
      <c r="X37" s="17">
        <v>1172742</v>
      </c>
      <c r="Y37" s="51">
        <f t="shared" si="4"/>
        <v>586370</v>
      </c>
      <c r="Z37" s="34">
        <v>586372</v>
      </c>
      <c r="AA37" s="27">
        <v>3522839.6673709364</v>
      </c>
      <c r="AB37" s="27">
        <v>0</v>
      </c>
    </row>
    <row r="38" spans="1:28" s="2" customFormat="1" ht="15" customHeight="1" x14ac:dyDescent="0.3">
      <c r="A38" s="82" t="s">
        <v>45</v>
      </c>
      <c r="B38" s="82" t="s">
        <v>89</v>
      </c>
      <c r="C38" s="3" t="s">
        <v>5</v>
      </c>
      <c r="D38" s="66">
        <v>551.9</v>
      </c>
      <c r="E38" s="4">
        <v>4.5199999999999997E-2</v>
      </c>
      <c r="F38" s="63">
        <f t="shared" si="5"/>
        <v>15297566.943212369</v>
      </c>
      <c r="G38" s="27">
        <f t="shared" si="0"/>
        <v>3385701</v>
      </c>
      <c r="H38" s="51">
        <f t="shared" si="1"/>
        <v>1903505</v>
      </c>
      <c r="I38" s="34">
        <f t="shared" si="2"/>
        <v>1482196</v>
      </c>
      <c r="J38" s="27">
        <f t="shared" si="3"/>
        <v>11910926.943212369</v>
      </c>
      <c r="K38" s="27">
        <f t="shared" si="6"/>
        <v>939</v>
      </c>
      <c r="L38" s="21"/>
      <c r="M38" s="47">
        <v>593278</v>
      </c>
      <c r="N38" s="51">
        <f t="shared" si="7"/>
        <v>296639</v>
      </c>
      <c r="O38" s="34">
        <v>296639</v>
      </c>
      <c r="P38" s="60">
        <v>2185359</v>
      </c>
      <c r="Q38" s="21"/>
      <c r="R38" s="17">
        <v>1017848</v>
      </c>
      <c r="S38" s="51">
        <f t="shared" si="8"/>
        <v>721209</v>
      </c>
      <c r="T38" s="34">
        <v>296639</v>
      </c>
      <c r="U38" s="27">
        <v>3555017</v>
      </c>
      <c r="V38" s="27">
        <v>939</v>
      </c>
      <c r="W38" s="21"/>
      <c r="X38" s="17">
        <v>1774575</v>
      </c>
      <c r="Y38" s="51">
        <f t="shared" si="4"/>
        <v>885657</v>
      </c>
      <c r="Z38" s="34">
        <v>888918</v>
      </c>
      <c r="AA38" s="27">
        <v>6170550.9432123695</v>
      </c>
      <c r="AB38" s="27">
        <v>0</v>
      </c>
    </row>
    <row r="39" spans="1:28" s="2" customFormat="1" ht="15" customHeight="1" x14ac:dyDescent="0.3">
      <c r="A39" s="82" t="s">
        <v>46</v>
      </c>
      <c r="B39" s="82" t="s">
        <v>81</v>
      </c>
      <c r="C39" s="3" t="s">
        <v>76</v>
      </c>
      <c r="D39" s="66">
        <v>316.17</v>
      </c>
      <c r="E39" s="4">
        <v>2.5899999999999999E-2</v>
      </c>
      <c r="F39" s="63">
        <f t="shared" si="5"/>
        <v>8152760.8419159371</v>
      </c>
      <c r="G39" s="27">
        <f t="shared" si="0"/>
        <v>1737973</v>
      </c>
      <c r="H39" s="51">
        <f t="shared" si="1"/>
        <v>1034431</v>
      </c>
      <c r="I39" s="34">
        <f t="shared" si="2"/>
        <v>703542</v>
      </c>
      <c r="J39" s="27">
        <f t="shared" si="3"/>
        <v>6414787.8419159371</v>
      </c>
      <c r="K39" s="27">
        <f t="shared" si="6"/>
        <v>0</v>
      </c>
      <c r="L39" s="21"/>
      <c r="M39" s="47">
        <v>216798</v>
      </c>
      <c r="N39" s="51">
        <f t="shared" si="7"/>
        <v>108399</v>
      </c>
      <c r="O39" s="34">
        <v>108399</v>
      </c>
      <c r="P39" s="60">
        <v>1176954</v>
      </c>
      <c r="Q39" s="21"/>
      <c r="R39" s="17">
        <v>547688</v>
      </c>
      <c r="S39" s="51">
        <f t="shared" si="8"/>
        <v>439289</v>
      </c>
      <c r="T39" s="34">
        <v>108399</v>
      </c>
      <c r="U39" s="27">
        <v>1914602</v>
      </c>
      <c r="V39" s="27">
        <v>0</v>
      </c>
      <c r="W39" s="21"/>
      <c r="X39" s="17">
        <v>973487</v>
      </c>
      <c r="Y39" s="51">
        <f t="shared" si="4"/>
        <v>486743</v>
      </c>
      <c r="Z39" s="34">
        <v>486744</v>
      </c>
      <c r="AA39" s="27">
        <v>3323231.8419159371</v>
      </c>
      <c r="AB39" s="27">
        <v>0</v>
      </c>
    </row>
    <row r="40" spans="1:28" s="2" customFormat="1" ht="15" customHeight="1" x14ac:dyDescent="0.3">
      <c r="A40" s="82" t="s">
        <v>47</v>
      </c>
      <c r="B40" s="82" t="s">
        <v>90</v>
      </c>
      <c r="C40" s="3" t="s">
        <v>48</v>
      </c>
      <c r="D40" s="66">
        <v>255.45</v>
      </c>
      <c r="E40" s="4">
        <v>2.0899999999999998E-2</v>
      </c>
      <c r="F40" s="63">
        <f t="shared" si="5"/>
        <v>8532827.487817822</v>
      </c>
      <c r="G40" s="27">
        <f t="shared" si="0"/>
        <v>1548845</v>
      </c>
      <c r="H40" s="51">
        <f t="shared" si="1"/>
        <v>924823</v>
      </c>
      <c r="I40" s="34">
        <f t="shared" si="2"/>
        <v>624022</v>
      </c>
      <c r="J40" s="27">
        <f t="shared" si="3"/>
        <v>6983982.487817822</v>
      </c>
      <c r="K40" s="27">
        <f t="shared" si="6"/>
        <v>0</v>
      </c>
      <c r="L40" s="21"/>
      <c r="M40" s="47">
        <v>199279</v>
      </c>
      <c r="N40" s="51">
        <f t="shared" si="7"/>
        <v>99639</v>
      </c>
      <c r="O40" s="34">
        <v>99640</v>
      </c>
      <c r="P40" s="60">
        <v>1281387</v>
      </c>
      <c r="Q40" s="21"/>
      <c r="R40" s="17">
        <v>508878</v>
      </c>
      <c r="S40" s="51">
        <f t="shared" si="8"/>
        <v>409238</v>
      </c>
      <c r="T40" s="34">
        <v>99640</v>
      </c>
      <c r="U40" s="27">
        <v>2084488</v>
      </c>
      <c r="V40" s="27">
        <v>0</v>
      </c>
      <c r="W40" s="21"/>
      <c r="X40" s="17">
        <v>840688</v>
      </c>
      <c r="Y40" s="51">
        <f t="shared" si="4"/>
        <v>415946</v>
      </c>
      <c r="Z40" s="34">
        <v>424742</v>
      </c>
      <c r="AA40" s="27">
        <v>3618107.487817822</v>
      </c>
      <c r="AB40" s="27">
        <v>0</v>
      </c>
    </row>
    <row r="41" spans="1:28" s="2" customFormat="1" ht="15" customHeight="1" x14ac:dyDescent="0.3">
      <c r="A41" s="82" t="s">
        <v>49</v>
      </c>
      <c r="B41" s="82" t="s">
        <v>83</v>
      </c>
      <c r="C41" s="3" t="s">
        <v>50</v>
      </c>
      <c r="D41" s="66">
        <v>615.55999999999995</v>
      </c>
      <c r="E41" s="4">
        <v>5.04E-2</v>
      </c>
      <c r="F41" s="63">
        <f t="shared" si="5"/>
        <v>16358040.840628421</v>
      </c>
      <c r="G41" s="27">
        <f t="shared" si="0"/>
        <v>5577180</v>
      </c>
      <c r="H41" s="51">
        <f t="shared" si="1"/>
        <v>3155150</v>
      </c>
      <c r="I41" s="34">
        <f t="shared" si="2"/>
        <v>2422030</v>
      </c>
      <c r="J41" s="27">
        <f t="shared" si="3"/>
        <v>10779328.840628421</v>
      </c>
      <c r="K41" s="27">
        <f t="shared" si="6"/>
        <v>1532</v>
      </c>
      <c r="L41" s="21"/>
      <c r="M41" s="47">
        <v>947936</v>
      </c>
      <c r="N41" s="51">
        <f t="shared" si="7"/>
        <v>473968</v>
      </c>
      <c r="O41" s="34">
        <v>473968</v>
      </c>
      <c r="P41" s="60">
        <v>1977739</v>
      </c>
      <c r="Q41" s="21"/>
      <c r="R41" s="17">
        <v>1682904</v>
      </c>
      <c r="S41" s="51">
        <f t="shared" si="8"/>
        <v>1208936</v>
      </c>
      <c r="T41" s="34">
        <v>473968</v>
      </c>
      <c r="U41" s="27">
        <v>3217272</v>
      </c>
      <c r="V41" s="27">
        <v>1532</v>
      </c>
      <c r="W41" s="21"/>
      <c r="X41" s="17">
        <v>2946340</v>
      </c>
      <c r="Y41" s="51">
        <f t="shared" si="4"/>
        <v>1472246</v>
      </c>
      <c r="Z41" s="34">
        <v>1474094</v>
      </c>
      <c r="AA41" s="27">
        <v>5584317.8406284209</v>
      </c>
      <c r="AB41" s="27">
        <v>0</v>
      </c>
    </row>
    <row r="42" spans="1:28" s="2" customFormat="1" ht="15" customHeight="1" x14ac:dyDescent="0.3">
      <c r="A42" s="82" t="s">
        <v>51</v>
      </c>
      <c r="B42" s="82" t="s">
        <v>83</v>
      </c>
      <c r="C42" s="3" t="s">
        <v>52</v>
      </c>
      <c r="D42" s="66">
        <v>449</v>
      </c>
      <c r="E42" s="4">
        <v>3.6700000000000003E-2</v>
      </c>
      <c r="F42" s="63">
        <f t="shared" si="5"/>
        <v>12414496.375318224</v>
      </c>
      <c r="G42" s="27">
        <f t="shared" si="0"/>
        <v>3481083</v>
      </c>
      <c r="H42" s="51">
        <f t="shared" si="1"/>
        <v>2124594</v>
      </c>
      <c r="I42" s="34">
        <f t="shared" si="2"/>
        <v>1356489</v>
      </c>
      <c r="J42" s="27">
        <f t="shared" si="3"/>
        <v>8910057.3753182236</v>
      </c>
      <c r="K42" s="27">
        <f t="shared" si="6"/>
        <v>23356</v>
      </c>
      <c r="L42" s="21"/>
      <c r="M42" s="47">
        <v>339952</v>
      </c>
      <c r="N42" s="51">
        <f t="shared" si="7"/>
        <v>169976</v>
      </c>
      <c r="O42" s="34">
        <v>169976</v>
      </c>
      <c r="P42" s="60">
        <v>1634774</v>
      </c>
      <c r="Q42" s="21"/>
      <c r="R42" s="17">
        <v>1151040</v>
      </c>
      <c r="S42" s="51">
        <f t="shared" si="8"/>
        <v>981064</v>
      </c>
      <c r="T42" s="34">
        <v>169976</v>
      </c>
      <c r="U42" s="27">
        <v>2659357</v>
      </c>
      <c r="V42" s="27">
        <v>23356</v>
      </c>
      <c r="W42" s="21"/>
      <c r="X42" s="17">
        <v>1990091</v>
      </c>
      <c r="Y42" s="51">
        <f t="shared" si="4"/>
        <v>973554</v>
      </c>
      <c r="Z42" s="34">
        <v>1016537</v>
      </c>
      <c r="AA42" s="27">
        <v>4615926.3753182236</v>
      </c>
      <c r="AB42" s="27">
        <v>0</v>
      </c>
    </row>
    <row r="43" spans="1:28" s="2" customFormat="1" ht="14.5" thickBot="1" x14ac:dyDescent="0.35">
      <c r="A43" s="82" t="s">
        <v>53</v>
      </c>
      <c r="B43" s="82" t="s">
        <v>86</v>
      </c>
      <c r="C43" s="67" t="s">
        <v>54</v>
      </c>
      <c r="D43" s="68">
        <v>98.91</v>
      </c>
      <c r="E43" s="69">
        <v>8.0999999999999996E-3</v>
      </c>
      <c r="F43" s="64">
        <f t="shared" si="5"/>
        <v>5211066.5828607101</v>
      </c>
      <c r="G43" s="40">
        <f t="shared" si="0"/>
        <v>829291</v>
      </c>
      <c r="H43" s="52">
        <f t="shared" si="1"/>
        <v>494320</v>
      </c>
      <c r="I43" s="39">
        <f t="shared" si="2"/>
        <v>334971</v>
      </c>
      <c r="J43" s="40">
        <f t="shared" si="3"/>
        <v>4380898.5828607101</v>
      </c>
      <c r="K43" s="40">
        <f t="shared" si="6"/>
        <v>877</v>
      </c>
      <c r="L43" s="21"/>
      <c r="M43" s="48">
        <v>105200</v>
      </c>
      <c r="N43" s="52">
        <f t="shared" si="7"/>
        <v>52600</v>
      </c>
      <c r="O43" s="39">
        <v>52600</v>
      </c>
      <c r="P43" s="61">
        <v>803786</v>
      </c>
      <c r="Q43" s="21"/>
      <c r="R43" s="38">
        <v>269057</v>
      </c>
      <c r="S43" s="52">
        <f t="shared" si="8"/>
        <v>216457</v>
      </c>
      <c r="T43" s="39">
        <v>52600</v>
      </c>
      <c r="U43" s="40">
        <v>1307553</v>
      </c>
      <c r="V43" s="40">
        <v>877</v>
      </c>
      <c r="W43" s="21"/>
      <c r="X43" s="38">
        <v>455034</v>
      </c>
      <c r="Y43" s="52">
        <f t="shared" si="4"/>
        <v>225263</v>
      </c>
      <c r="Z43" s="39">
        <v>229771</v>
      </c>
      <c r="AA43" s="40">
        <v>2269559.5828607096</v>
      </c>
      <c r="AB43" s="40">
        <v>0</v>
      </c>
    </row>
    <row r="44" spans="1:28" s="2" customFormat="1" ht="14.5" thickBot="1" x14ac:dyDescent="0.35">
      <c r="C44" s="70" t="s">
        <v>77</v>
      </c>
      <c r="D44" s="71">
        <f>SUM(D9:D43)</f>
        <v>12222.96</v>
      </c>
      <c r="E44" s="72">
        <f>SUM(E9:E43)</f>
        <v>1.0003000000000002</v>
      </c>
      <c r="F44" s="65">
        <f t="shared" si="5"/>
        <v>367109841</v>
      </c>
      <c r="G44" s="41">
        <f t="shared" si="0"/>
        <v>91863156</v>
      </c>
      <c r="H44" s="53">
        <f t="shared" si="1"/>
        <v>53177164</v>
      </c>
      <c r="I44" s="54">
        <f t="shared" si="2"/>
        <v>38685992</v>
      </c>
      <c r="J44" s="41">
        <f t="shared" si="3"/>
        <v>275074319</v>
      </c>
      <c r="K44" s="41">
        <f t="shared" si="6"/>
        <v>172366</v>
      </c>
      <c r="L44" s="56"/>
      <c r="M44" s="80">
        <f t="shared" ref="M44:AA44" si="9">SUM(M9:M43)</f>
        <v>13551102</v>
      </c>
      <c r="N44" s="53">
        <f t="shared" si="7"/>
        <v>6775544</v>
      </c>
      <c r="O44" s="54">
        <f t="shared" si="9"/>
        <v>6775558</v>
      </c>
      <c r="P44" s="41">
        <f t="shared" si="9"/>
        <v>50469300</v>
      </c>
      <c r="Q44" s="56"/>
      <c r="R44" s="41">
        <f t="shared" si="9"/>
        <v>28428596</v>
      </c>
      <c r="S44" s="53">
        <f t="shared" si="8"/>
        <v>21653038</v>
      </c>
      <c r="T44" s="54">
        <f t="shared" si="9"/>
        <v>6775558</v>
      </c>
      <c r="U44" s="41">
        <f>SUM(U9:U43)</f>
        <v>82100567</v>
      </c>
      <c r="V44" s="41">
        <f t="shared" si="9"/>
        <v>172366</v>
      </c>
      <c r="W44" s="56"/>
      <c r="X44" s="41">
        <f t="shared" si="9"/>
        <v>49883458</v>
      </c>
      <c r="Y44" s="53">
        <f t="shared" si="4"/>
        <v>24748582</v>
      </c>
      <c r="Z44" s="54">
        <f t="shared" si="9"/>
        <v>25134876</v>
      </c>
      <c r="AA44" s="41">
        <f t="shared" si="9"/>
        <v>142504452.00000003</v>
      </c>
      <c r="AB44" s="41">
        <f t="shared" ref="AB44" si="10">SUM(AB9:AB43)</f>
        <v>0</v>
      </c>
    </row>
  </sheetData>
  <mergeCells count="13">
    <mergeCell ref="G5:I5"/>
    <mergeCell ref="F3:K3"/>
    <mergeCell ref="F4:K4"/>
    <mergeCell ref="A1:AB1"/>
    <mergeCell ref="M5:O5"/>
    <mergeCell ref="R5:T5"/>
    <mergeCell ref="X5:Z5"/>
    <mergeCell ref="M3:P3"/>
    <mergeCell ref="R3:V3"/>
    <mergeCell ref="X3:AB3"/>
    <mergeCell ref="M4:P4"/>
    <mergeCell ref="R4:V4"/>
    <mergeCell ref="X4:AB4"/>
  </mergeCells>
  <pageMargins left="0.7" right="0.7" top="0.75" bottom="0.75" header="0.3" footer="0.3"/>
  <pageSetup scale="4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ESF</vt:lpstr>
      <vt:lpstr>HEERF</vt:lpstr>
      <vt:lpstr>HEERF!Print_Area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TCU and School Allocations</dc:title>
  <dc:creator>Herrin, Joe</dc:creator>
  <cp:keywords>BIE CARES Act Consultation</cp:keywords>
  <cp:lastModifiedBy>Gloria-Ann Billings</cp:lastModifiedBy>
  <cp:lastPrinted>2021-07-13T16:12:31Z</cp:lastPrinted>
  <dcterms:created xsi:type="dcterms:W3CDTF">2021-06-23T16:57:38Z</dcterms:created>
  <dcterms:modified xsi:type="dcterms:W3CDTF">2021-08-19T13:58:02Z</dcterms:modified>
</cp:coreProperties>
</file>