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Shared Folders\Clients - Tribal\American Indian College Fund\1.  Source Data\Templates &amp; Tools\"/>
    </mc:Choice>
  </mc:AlternateContent>
  <xr:revisionPtr revIDLastSave="0" documentId="13_ncr:1_{3D33DDF1-E3A6-4D39-9EFF-B07E9E8131A9}" xr6:coauthVersionLast="47" xr6:coauthVersionMax="47" xr10:uidLastSave="{00000000-0000-0000-0000-000000000000}"/>
  <bookViews>
    <workbookView xWindow="-60" yWindow="-60" windowWidth="28920" windowHeight="17520" tabRatio="900" firstSheet="1" activeTab="1" xr2:uid="{00000000-000D-0000-FFFF-FFFF00000000}"/>
  </bookViews>
  <sheets>
    <sheet name="Cover Page" sheetId="16" r:id="rId1"/>
    <sheet name="0. COVID-19 Relief Funding " sheetId="14" r:id="rId2"/>
    <sheet name="1. DOE - HEERF I" sheetId="15" r:id="rId3"/>
    <sheet name="2. DOE - HEERF II" sheetId="4" r:id="rId4"/>
    <sheet name="3. DOE - HEERF III" sheetId="8" r:id="rId5"/>
    <sheet name="4. BIE - ESF CARES" sheetId="18" r:id="rId6"/>
    <sheet name="5. BIE - ESF CRRSA" sheetId="20" r:id="rId7"/>
    <sheet name="6. BIE - ESF ARPA" sheetId="23" r:id="rId8"/>
    <sheet name="Sheet3" sheetId="22" state="hidden" r:id="rId9"/>
  </sheets>
  <definedNames>
    <definedName name="_xlnm._FilterDatabase" localSheetId="1" hidden="1">'0. COVID-19 Relief Funding '!$A$86:$G$104</definedName>
    <definedName name="_xlnm._FilterDatabase" localSheetId="2" hidden="1">'1. DOE - HEERF I'!$B$2:$M$21</definedName>
    <definedName name="_xlnm._FilterDatabase" localSheetId="3" hidden="1">'2. DOE - HEERF II'!$A$2:$M$25</definedName>
    <definedName name="_xlnm._FilterDatabase" localSheetId="4" hidden="1">'3. DOE - HEERF III'!$B$2:$M$21</definedName>
    <definedName name="_xlnm._FilterDatabase" localSheetId="5" hidden="1">'4. BIE - ESF CARES'!$B$2:$M$21</definedName>
    <definedName name="_xlnm._FilterDatabase" localSheetId="6" hidden="1">'5. BIE - ESF CRRSA'!$B$2:$M$21</definedName>
    <definedName name="_xlnm.Print_Area" localSheetId="0">'Cover Page'!$A$1:$J$46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4" l="1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52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30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08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87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65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43" i="14"/>
  <c r="G44" i="14"/>
  <c r="D4" i="4"/>
  <c r="D20" i="20" l="1"/>
  <c r="D20" i="18"/>
  <c r="D20" i="8"/>
  <c r="D20" i="4"/>
  <c r="F6" i="4"/>
  <c r="F5" i="4"/>
  <c r="F4" i="4"/>
  <c r="F3" i="4"/>
  <c r="D20" i="15"/>
  <c r="F3" i="8"/>
  <c r="F5" i="15"/>
  <c r="F4" i="15"/>
  <c r="F3" i="15"/>
  <c r="H87" i="14" l="1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18" i="4"/>
  <c r="F17" i="4"/>
  <c r="F16" i="4"/>
  <c r="F15" i="4"/>
  <c r="F14" i="4"/>
  <c r="F13" i="4"/>
  <c r="F12" i="4"/>
  <c r="F11" i="4"/>
  <c r="F10" i="4"/>
  <c r="F9" i="4"/>
  <c r="F8" i="4"/>
  <c r="F7" i="4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E7" i="14" l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D9" i="14"/>
  <c r="C9" i="14"/>
  <c r="D169" i="14"/>
  <c r="B9" i="14" s="1"/>
  <c r="A168" i="14"/>
  <c r="A153" i="14"/>
  <c r="B153" i="14"/>
  <c r="C153" i="14"/>
  <c r="D153" i="14"/>
  <c r="D168" i="14" s="1"/>
  <c r="E153" i="14"/>
  <c r="F153" i="14"/>
  <c r="H153" i="14"/>
  <c r="A154" i="14"/>
  <c r="B154" i="14"/>
  <c r="C154" i="14"/>
  <c r="D154" i="14"/>
  <c r="E154" i="14"/>
  <c r="F154" i="14"/>
  <c r="H154" i="14"/>
  <c r="A155" i="14"/>
  <c r="B155" i="14"/>
  <c r="C155" i="14"/>
  <c r="D155" i="14"/>
  <c r="E155" i="14"/>
  <c r="F155" i="14"/>
  <c r="H155" i="14"/>
  <c r="A156" i="14"/>
  <c r="B156" i="14"/>
  <c r="C156" i="14"/>
  <c r="D156" i="14"/>
  <c r="E156" i="14"/>
  <c r="F156" i="14"/>
  <c r="H156" i="14"/>
  <c r="A157" i="14"/>
  <c r="B157" i="14"/>
  <c r="C157" i="14"/>
  <c r="D157" i="14"/>
  <c r="E157" i="14"/>
  <c r="F157" i="14"/>
  <c r="F168" i="14" s="1"/>
  <c r="H157" i="14"/>
  <c r="A158" i="14"/>
  <c r="B158" i="14"/>
  <c r="C158" i="14"/>
  <c r="D158" i="14"/>
  <c r="E158" i="14"/>
  <c r="F158" i="14"/>
  <c r="H158" i="14"/>
  <c r="A159" i="14"/>
  <c r="B159" i="14"/>
  <c r="C159" i="14"/>
  <c r="D159" i="14"/>
  <c r="E159" i="14"/>
  <c r="F159" i="14"/>
  <c r="H159" i="14"/>
  <c r="A160" i="14"/>
  <c r="B160" i="14"/>
  <c r="C160" i="14"/>
  <c r="D160" i="14"/>
  <c r="E160" i="14"/>
  <c r="F160" i="14"/>
  <c r="H160" i="14"/>
  <c r="A161" i="14"/>
  <c r="B161" i="14"/>
  <c r="C161" i="14"/>
  <c r="D161" i="14"/>
  <c r="E161" i="14"/>
  <c r="F161" i="14"/>
  <c r="H161" i="14"/>
  <c r="A162" i="14"/>
  <c r="B162" i="14"/>
  <c r="C162" i="14"/>
  <c r="D162" i="14"/>
  <c r="E162" i="14"/>
  <c r="F162" i="14"/>
  <c r="H162" i="14"/>
  <c r="A163" i="14"/>
  <c r="B163" i="14"/>
  <c r="C163" i="14"/>
  <c r="D163" i="14"/>
  <c r="E163" i="14"/>
  <c r="F163" i="14"/>
  <c r="H163" i="14"/>
  <c r="A164" i="14"/>
  <c r="B164" i="14"/>
  <c r="C164" i="14"/>
  <c r="D164" i="14"/>
  <c r="E164" i="14"/>
  <c r="F164" i="14"/>
  <c r="H164" i="14"/>
  <c r="A165" i="14"/>
  <c r="B165" i="14"/>
  <c r="C165" i="14"/>
  <c r="D165" i="14"/>
  <c r="E165" i="14"/>
  <c r="F165" i="14"/>
  <c r="H165" i="14"/>
  <c r="A166" i="14"/>
  <c r="B166" i="14"/>
  <c r="C166" i="14"/>
  <c r="D166" i="14"/>
  <c r="E166" i="14"/>
  <c r="F166" i="14"/>
  <c r="H166" i="14"/>
  <c r="A167" i="14"/>
  <c r="B167" i="14"/>
  <c r="C167" i="14"/>
  <c r="D167" i="14"/>
  <c r="E167" i="14"/>
  <c r="F167" i="14"/>
  <c r="H167" i="14"/>
  <c r="H152" i="14"/>
  <c r="F152" i="14"/>
  <c r="E152" i="14"/>
  <c r="E168" i="14" s="1"/>
  <c r="D152" i="14"/>
  <c r="C152" i="14"/>
  <c r="B152" i="14"/>
  <c r="A152" i="14"/>
  <c r="A150" i="14"/>
  <c r="A9" i="14" s="1"/>
  <c r="F19" i="23"/>
  <c r="E19" i="23"/>
  <c r="D19" i="23"/>
  <c r="D21" i="23" s="1"/>
  <c r="D170" i="14" l="1"/>
  <c r="A85" i="14" l="1"/>
  <c r="A6" i="14" s="1"/>
  <c r="A146" i="14"/>
  <c r="D147" i="14"/>
  <c r="B8" i="14" s="1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A131" i="14"/>
  <c r="B131" i="14"/>
  <c r="C131" i="14"/>
  <c r="D131" i="14"/>
  <c r="E131" i="14"/>
  <c r="F131" i="14"/>
  <c r="A132" i="14"/>
  <c r="B132" i="14"/>
  <c r="C132" i="14"/>
  <c r="D132" i="14"/>
  <c r="E132" i="14"/>
  <c r="F132" i="14"/>
  <c r="A133" i="14"/>
  <c r="B133" i="14"/>
  <c r="C133" i="14"/>
  <c r="D133" i="14"/>
  <c r="E133" i="14"/>
  <c r="F133" i="14"/>
  <c r="A134" i="14"/>
  <c r="B134" i="14"/>
  <c r="C134" i="14"/>
  <c r="D134" i="14"/>
  <c r="E134" i="14"/>
  <c r="F134" i="14"/>
  <c r="A135" i="14"/>
  <c r="B135" i="14"/>
  <c r="C135" i="14"/>
  <c r="D135" i="14"/>
  <c r="E135" i="14"/>
  <c r="F135" i="14"/>
  <c r="A136" i="14"/>
  <c r="B136" i="14"/>
  <c r="C136" i="14"/>
  <c r="D136" i="14"/>
  <c r="E136" i="14"/>
  <c r="F136" i="14"/>
  <c r="A137" i="14"/>
  <c r="B137" i="14"/>
  <c r="C137" i="14"/>
  <c r="D137" i="14"/>
  <c r="E137" i="14"/>
  <c r="F137" i="14"/>
  <c r="A138" i="14"/>
  <c r="B138" i="14"/>
  <c r="C138" i="14"/>
  <c r="D138" i="14"/>
  <c r="E138" i="14"/>
  <c r="F138" i="14"/>
  <c r="A139" i="14"/>
  <c r="B139" i="14"/>
  <c r="C139" i="14"/>
  <c r="D139" i="14"/>
  <c r="E139" i="14"/>
  <c r="F139" i="14"/>
  <c r="A140" i="14"/>
  <c r="B140" i="14"/>
  <c r="C140" i="14"/>
  <c r="D140" i="14"/>
  <c r="E140" i="14"/>
  <c r="F140" i="14"/>
  <c r="A141" i="14"/>
  <c r="B141" i="14"/>
  <c r="C141" i="14"/>
  <c r="D141" i="14"/>
  <c r="E141" i="14"/>
  <c r="F141" i="14"/>
  <c r="A142" i="14"/>
  <c r="B142" i="14"/>
  <c r="C142" i="14"/>
  <c r="D142" i="14"/>
  <c r="E142" i="14"/>
  <c r="F142" i="14"/>
  <c r="A143" i="14"/>
  <c r="B143" i="14"/>
  <c r="C143" i="14"/>
  <c r="D143" i="14"/>
  <c r="E143" i="14"/>
  <c r="F143" i="14"/>
  <c r="A144" i="14"/>
  <c r="B144" i="14"/>
  <c r="C144" i="14"/>
  <c r="D144" i="14"/>
  <c r="E144" i="14"/>
  <c r="F144" i="14"/>
  <c r="A145" i="14"/>
  <c r="B145" i="14"/>
  <c r="C145" i="14"/>
  <c r="D145" i="14"/>
  <c r="E145" i="14"/>
  <c r="F145" i="14"/>
  <c r="H130" i="14"/>
  <c r="F130" i="14"/>
  <c r="E130" i="14"/>
  <c r="D130" i="14"/>
  <c r="C130" i="14"/>
  <c r="B130" i="14"/>
  <c r="A130" i="14"/>
  <c r="A128" i="14"/>
  <c r="A8" i="14" s="1"/>
  <c r="F19" i="20"/>
  <c r="E19" i="20"/>
  <c r="D19" i="20"/>
  <c r="D21" i="20" s="1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08" i="14"/>
  <c r="D125" i="14"/>
  <c r="B7" i="14" s="1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08" i="14"/>
  <c r="A124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08" i="14"/>
  <c r="A106" i="14"/>
  <c r="A7" i="14" s="1"/>
  <c r="D21" i="18"/>
  <c r="F19" i="18"/>
  <c r="E19" i="18"/>
  <c r="D19" i="18"/>
  <c r="A63" i="14"/>
  <c r="A5" i="14" s="1"/>
  <c r="A41" i="14"/>
  <c r="A4" i="14" s="1"/>
  <c r="D60" i="14"/>
  <c r="B4" i="14" s="1"/>
  <c r="A59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43" i="14"/>
  <c r="F58" i="14"/>
  <c r="F54" i="14"/>
  <c r="F19" i="15"/>
  <c r="E19" i="15"/>
  <c r="D19" i="15"/>
  <c r="D21" i="15" s="1"/>
  <c r="A66" i="14"/>
  <c r="A67" i="14"/>
  <c r="A68" i="14"/>
  <c r="D82" i="14"/>
  <c r="B5" i="14" s="1"/>
  <c r="E146" i="14" l="1"/>
  <c r="D8" i="14" s="1"/>
  <c r="F57" i="14"/>
  <c r="F49" i="14"/>
  <c r="F146" i="14"/>
  <c r="D146" i="14"/>
  <c r="C8" i="14" s="1"/>
  <c r="E124" i="14"/>
  <c r="D7" i="14" s="1"/>
  <c r="D148" i="14"/>
  <c r="F124" i="14"/>
  <c r="D124" i="14"/>
  <c r="E59" i="14"/>
  <c r="D4" i="14" s="1"/>
  <c r="F53" i="14"/>
  <c r="F45" i="14"/>
  <c r="F44" i="14"/>
  <c r="D59" i="14"/>
  <c r="F51" i="14"/>
  <c r="F52" i="14"/>
  <c r="F48" i="14"/>
  <c r="F47" i="14"/>
  <c r="F56" i="14"/>
  <c r="F46" i="14"/>
  <c r="F55" i="14"/>
  <c r="F50" i="14"/>
  <c r="F43" i="14"/>
  <c r="H66" i="14"/>
  <c r="E66" i="14"/>
  <c r="D66" i="14"/>
  <c r="C66" i="14"/>
  <c r="B66" i="14"/>
  <c r="D61" i="14" l="1"/>
  <c r="C4" i="14"/>
  <c r="D126" i="14"/>
  <c r="C7" i="14"/>
  <c r="B25" i="14"/>
  <c r="B26" i="14" s="1"/>
  <c r="F59" i="14"/>
  <c r="F66" i="14"/>
  <c r="A76" i="14"/>
  <c r="B88" i="14" l="1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C87" i="14"/>
  <c r="B87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C65" i="14"/>
  <c r="B65" i="14"/>
  <c r="H88" i="14" l="1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65" i="14"/>
  <c r="D88" i="14" l="1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E87" i="14"/>
  <c r="D87" i="14"/>
  <c r="A87" i="14"/>
  <c r="D67" i="14"/>
  <c r="E67" i="14"/>
  <c r="D68" i="14"/>
  <c r="E68" i="14"/>
  <c r="A69" i="14"/>
  <c r="D69" i="14"/>
  <c r="E69" i="14"/>
  <c r="A70" i="14"/>
  <c r="D70" i="14"/>
  <c r="E70" i="14"/>
  <c r="A71" i="14"/>
  <c r="D71" i="14"/>
  <c r="E71" i="14"/>
  <c r="A72" i="14"/>
  <c r="D72" i="14"/>
  <c r="E72" i="14"/>
  <c r="A73" i="14"/>
  <c r="D73" i="14"/>
  <c r="E73" i="14"/>
  <c r="A74" i="14"/>
  <c r="E74" i="14"/>
  <c r="A75" i="14"/>
  <c r="D75" i="14"/>
  <c r="E75" i="14"/>
  <c r="D76" i="14"/>
  <c r="E76" i="14"/>
  <c r="A77" i="14"/>
  <c r="D77" i="14"/>
  <c r="E77" i="14"/>
  <c r="A78" i="14"/>
  <c r="D78" i="14"/>
  <c r="E78" i="14"/>
  <c r="A79" i="14"/>
  <c r="D79" i="14"/>
  <c r="E79" i="14"/>
  <c r="A80" i="14"/>
  <c r="D80" i="14"/>
  <c r="E80" i="14"/>
  <c r="E65" i="14"/>
  <c r="D65" i="14"/>
  <c r="A65" i="14"/>
  <c r="E19" i="8"/>
  <c r="D19" i="8"/>
  <c r="F79" i="14" l="1"/>
  <c r="F77" i="14"/>
  <c r="F80" i="14"/>
  <c r="F78" i="14"/>
  <c r="F76" i="14"/>
  <c r="F75" i="14"/>
  <c r="F100" i="14"/>
  <c r="F96" i="14"/>
  <c r="F92" i="14"/>
  <c r="F88" i="14"/>
  <c r="F101" i="14"/>
  <c r="F97" i="14"/>
  <c r="F93" i="14"/>
  <c r="F89" i="14"/>
  <c r="F98" i="14"/>
  <c r="F94" i="14"/>
  <c r="F90" i="14"/>
  <c r="F99" i="14"/>
  <c r="F95" i="14"/>
  <c r="F91" i="14"/>
  <c r="F19" i="4" l="1"/>
  <c r="E19" i="4" l="1"/>
  <c r="F71" i="14" l="1"/>
  <c r="F72" i="14"/>
  <c r="F70" i="14"/>
  <c r="F69" i="14"/>
  <c r="F73" i="14"/>
  <c r="F68" i="14"/>
  <c r="F67" i="14"/>
  <c r="F19" i="8" l="1"/>
  <c r="D103" i="14" l="1"/>
  <c r="B6" i="14" s="1"/>
  <c r="A102" i="14"/>
  <c r="D21" i="8"/>
  <c r="A81" i="14"/>
  <c r="D74" i="14" l="1"/>
  <c r="D19" i="4"/>
  <c r="D21" i="4" s="1"/>
  <c r="F65" i="14"/>
  <c r="D102" i="14"/>
  <c r="C6" i="14" l="1"/>
  <c r="D81" i="14"/>
  <c r="C5" i="14" s="1"/>
  <c r="F74" i="14"/>
  <c r="D104" i="14"/>
  <c r="D83" i="14" l="1"/>
  <c r="B22" i="14" s="1"/>
  <c r="C22" i="14"/>
  <c r="F87" i="14"/>
  <c r="F81" i="14" l="1"/>
  <c r="E81" i="14"/>
  <c r="D5" i="14" s="1"/>
  <c r="E5" i="14" s="1"/>
  <c r="E102" i="14"/>
  <c r="H25" i="14" s="1"/>
  <c r="H26" i="14" s="1"/>
  <c r="D6" i="14" l="1"/>
  <c r="E6" i="14" s="1"/>
  <c r="F102" i="14"/>
  <c r="E4" i="14" l="1"/>
  <c r="E22" i="14" s="1"/>
  <c r="D22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CAF56B-058B-455B-AE80-0F5F5CB192A3}" keepAlive="1" name="Query - Data" description="Connection to the 'Data' query in the workbook." type="5" refreshedVersion="6" background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<sst xmlns="http://schemas.openxmlformats.org/spreadsheetml/2006/main" count="282" uniqueCount="102">
  <si>
    <t>FEMA Match</t>
  </si>
  <si>
    <t>Department</t>
  </si>
  <si>
    <t>Status</t>
  </si>
  <si>
    <t>Actual</t>
  </si>
  <si>
    <t>Variance</t>
  </si>
  <si>
    <t>ACTUAL PROJECT EXP.</t>
  </si>
  <si>
    <t>VARIANCE</t>
  </si>
  <si>
    <t>VARIANCE %</t>
  </si>
  <si>
    <t>Facilitating Distance Learning</t>
  </si>
  <si>
    <t>Housing Support</t>
  </si>
  <si>
    <t>Medical Expenses</t>
  </si>
  <si>
    <t>Payroll for Public Health and Safety Employees</t>
  </si>
  <si>
    <t>Public Health Expenses</t>
  </si>
  <si>
    <t>Small Business Assistance</t>
  </si>
  <si>
    <t>Total Amount Awarded</t>
  </si>
  <si>
    <t>Administrative Expenses</t>
  </si>
  <si>
    <t>Balance Left to Appropriate</t>
  </si>
  <si>
    <t>Category</t>
  </si>
  <si>
    <t>FUNDING END DATE</t>
  </si>
  <si>
    <t>Total</t>
  </si>
  <si>
    <t>PROJECT LEAD</t>
  </si>
  <si>
    <t>Project Lead</t>
  </si>
  <si>
    <t>SUMMARY OF COVID-19 FUNDING</t>
  </si>
  <si>
    <t>A. AWARDED</t>
  </si>
  <si>
    <t>B. BUDGETED</t>
  </si>
  <si>
    <t>C. ACTUAL EXPENSES</t>
  </si>
  <si>
    <t>BAL. TO SPEND (B-C)</t>
  </si>
  <si>
    <t>PROJECT STATUS</t>
  </si>
  <si>
    <t>Accounting Code</t>
  </si>
  <si>
    <t>Budget</t>
  </si>
  <si>
    <t>Project Management Status Notes</t>
  </si>
  <si>
    <t>FAQ/Guidance Reference</t>
  </si>
  <si>
    <t>Link to Justification/Narrative</t>
  </si>
  <si>
    <t>Name of Project</t>
  </si>
  <si>
    <t>BUDGET</t>
  </si>
  <si>
    <t>NAME OF PROJECT</t>
  </si>
  <si>
    <t>STATUS</t>
  </si>
  <si>
    <t>ACCOUNTING CODE</t>
  </si>
  <si>
    <t>FSA Investment Group, LLC</t>
  </si>
  <si>
    <t>Actual Expenses</t>
  </si>
  <si>
    <t xml:space="preserve">Category </t>
  </si>
  <si>
    <t xml:space="preserve">1. Public Health </t>
  </si>
  <si>
    <t xml:space="preserve">6. Revenue Replacement </t>
  </si>
  <si>
    <t>DOE - HEERF III (ARPA)</t>
  </si>
  <si>
    <t>DOE - HEERF II (CRRSA)</t>
  </si>
  <si>
    <t>DOE - HEERF I (CARES)</t>
  </si>
  <si>
    <t>Resolution Number/Date Approved by Board of Trustees</t>
  </si>
  <si>
    <t xml:space="preserve">Total </t>
  </si>
  <si>
    <t>Balance Remaining</t>
  </si>
  <si>
    <t>BIE - ESF III (ARPA)</t>
  </si>
  <si>
    <t>BIE - ESF II (CRRSA)</t>
  </si>
  <si>
    <t>BIE - ESF I (CARES)</t>
  </si>
  <si>
    <t xml:space="preserve">COVID-19 Relief Funding Dashboard for </t>
  </si>
  <si>
    <t>Assisted By:</t>
  </si>
  <si>
    <t>3. Technology Costs for Transition to Distance Learning</t>
  </si>
  <si>
    <t>2. Reimbursement</t>
  </si>
  <si>
    <t>4. Financial Grants</t>
  </si>
  <si>
    <t xml:space="preserve">5. Administrative </t>
  </si>
  <si>
    <t>7. Other</t>
  </si>
  <si>
    <t>HEERF I(a)(1) - Student Grants</t>
  </si>
  <si>
    <t>ED-GRANTS-041020-003</t>
  </si>
  <si>
    <t>11/1/20 - Completed Student Aid Distributions</t>
  </si>
  <si>
    <t>John Smith</t>
  </si>
  <si>
    <t>Presidents Office</t>
  </si>
  <si>
    <t>CARES Act (P.L. 116-136) - Title VIII, Sec 18004</t>
  </si>
  <si>
    <t>HEERF I(a)(1) - Institutional PPE</t>
  </si>
  <si>
    <t>ED-GRANTS-042120-004</t>
  </si>
  <si>
    <t>12/5/20 - Received PPE Shipment</t>
  </si>
  <si>
    <t>Sally Johnson</t>
  </si>
  <si>
    <t>Facilities</t>
  </si>
  <si>
    <t>HEERF I (a)(2) - Facilities HVAC Remodel</t>
  </si>
  <si>
    <t>ED-GRANTS-043020-002</t>
  </si>
  <si>
    <t>12/28/20 - Complete Bldg. 2 HVAC Remodel</t>
  </si>
  <si>
    <t>Jane Doe</t>
  </si>
  <si>
    <t>8/10/2021 - Ordered enough supplies to start making baskets
8/01/2021 - Project was approved</t>
  </si>
  <si>
    <t>Student Services</t>
  </si>
  <si>
    <t>HEERF III FAQs:
 28. Question</t>
  </si>
  <si>
    <t>Completed</t>
  </si>
  <si>
    <t>In-Progress</t>
  </si>
  <si>
    <t>Leech Lake Tribal College</t>
  </si>
  <si>
    <r>
      <rPr>
        <b/>
        <u/>
        <sz val="20"/>
        <rFont val="Cambria"/>
        <family val="1"/>
      </rPr>
      <t>_Leech Lake Tribal College_</t>
    </r>
    <r>
      <rPr>
        <b/>
        <sz val="20"/>
        <rFont val="Cambria"/>
        <family val="1"/>
      </rPr>
      <t xml:space="preserve">
COVID-19 Relief Funding Dashboard</t>
    </r>
  </si>
  <si>
    <t>HEERF II(a)(1) - Faculty and Staff Training</t>
  </si>
  <si>
    <t>HEERF II(a)(1) - Student Grants</t>
  </si>
  <si>
    <t>HEERF II (a)(2) - Health Care Program</t>
  </si>
  <si>
    <t>Robert Smith</t>
  </si>
  <si>
    <t>Human Resources</t>
  </si>
  <si>
    <t>Proposed Project</t>
  </si>
  <si>
    <t>Complete</t>
  </si>
  <si>
    <t>8/1/2021 - Proposed Project to prepare for new school year</t>
  </si>
  <si>
    <t>7/31/2021 - Expended funds</t>
  </si>
  <si>
    <t>4/15/2021 - Have received feedback from 32 students
1/7/2021 - Opened Program</t>
  </si>
  <si>
    <t>ED-GRANTS-043020-002 (Supplemental)</t>
  </si>
  <si>
    <t>HEERF III (a)(3) - Gift Basket PPE</t>
  </si>
  <si>
    <t xml:space="preserve">HEERF III (a)(3) - Laptops for Transition to Online </t>
  </si>
  <si>
    <t>7/31/2021 - Proposed project to allow students for online course</t>
  </si>
  <si>
    <t>John Williams</t>
  </si>
  <si>
    <t>ITS</t>
  </si>
  <si>
    <t>CFDA 84.425F</t>
  </si>
  <si>
    <t>HEERF II FAQs
9. Question</t>
  </si>
  <si>
    <t>7/23/2021 - Proposed Project to prepare for new school year</t>
  </si>
  <si>
    <t>HEERF II (a)(2) - Additional Cleaning Services</t>
  </si>
  <si>
    <t>HEERF I FAQs 
45.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</si>
</sst>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mbria"/>
      <family val="1"/>
    </font>
    <font>
      <b/>
      <sz val="15"/>
      <name val="Cambria"/>
      <family val="1"/>
    </font>
    <font>
      <sz val="11"/>
      <color theme="0"/>
      <name val="Cambria"/>
      <family val="1"/>
    </font>
    <font>
      <b/>
      <sz val="15"/>
      <color theme="0"/>
      <name val="Cambria"/>
      <family val="1"/>
    </font>
    <font>
      <b/>
      <sz val="12"/>
      <color theme="0"/>
      <name val="Cambria"/>
      <family val="1"/>
    </font>
    <font>
      <sz val="11"/>
      <name val="Cambria"/>
      <family val="1"/>
    </font>
    <font>
      <sz val="10"/>
      <color theme="0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  <font>
      <b/>
      <sz val="11"/>
      <color theme="1"/>
      <name val="Cambria"/>
      <family val="1"/>
    </font>
    <font>
      <i/>
      <sz val="11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 tint="0.14999847407452621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rgb="FFFF0000"/>
      <name val="Cambria"/>
      <family val="1"/>
    </font>
    <font>
      <b/>
      <sz val="14"/>
      <color theme="0"/>
      <name val="Cambria"/>
      <family val="1"/>
    </font>
    <font>
      <sz val="14"/>
      <color theme="1"/>
      <name val="Cambria"/>
      <family val="1"/>
    </font>
    <font>
      <b/>
      <sz val="16"/>
      <color theme="0"/>
      <name val="Cambria"/>
      <family val="1"/>
    </font>
    <font>
      <b/>
      <u/>
      <sz val="17.5"/>
      <color theme="1"/>
      <name val="Cambria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Cambria"/>
      <family val="1"/>
    </font>
    <font>
      <b/>
      <u/>
      <sz val="2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rgb="FF811B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26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5" fillId="0" borderId="0" xfId="0" applyFont="1"/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165" fontId="8" fillId="0" borderId="1" xfId="2" applyNumberFormat="1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/>
    <xf numFmtId="0" fontId="8" fillId="0" borderId="0" xfId="0" applyFont="1"/>
    <xf numFmtId="9" fontId="9" fillId="0" borderId="0" xfId="3" applyFont="1" applyAlignment="1">
      <alignment horizontal="left" vertical="center"/>
    </xf>
    <xf numFmtId="43" fontId="8" fillId="0" borderId="0" xfId="0" applyNumberFormat="1" applyFont="1"/>
    <xf numFmtId="9" fontId="9" fillId="0" borderId="0" xfId="3" applyFont="1" applyFill="1" applyAlignment="1">
      <alignment horizontal="left" vertical="center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/>
    <xf numFmtId="165" fontId="12" fillId="0" borderId="0" xfId="0" applyNumberFormat="1" applyFont="1"/>
    <xf numFmtId="0" fontId="13" fillId="0" borderId="1" xfId="0" applyFont="1" applyFill="1" applyBorder="1" applyAlignment="1">
      <alignment horizontal="left" wrapText="1"/>
    </xf>
    <xf numFmtId="165" fontId="13" fillId="0" borderId="1" xfId="2" applyNumberFormat="1" applyFont="1" applyFill="1" applyBorder="1" applyAlignment="1">
      <alignment horizontal="left" wrapText="1"/>
    </xf>
    <xf numFmtId="165" fontId="13" fillId="0" borderId="1" xfId="2" applyNumberFormat="1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4" fillId="0" borderId="0" xfId="0" applyFont="1" applyAlignment="1"/>
    <xf numFmtId="0" fontId="5" fillId="0" borderId="0" xfId="0" applyFont="1" applyAlignment="1"/>
    <xf numFmtId="0" fontId="15" fillId="0" borderId="0" xfId="0" applyFont="1" applyAlignment="1"/>
    <xf numFmtId="0" fontId="7" fillId="0" borderId="0" xfId="0" applyFont="1"/>
    <xf numFmtId="0" fontId="16" fillId="0" borderId="0" xfId="0" applyFont="1"/>
    <xf numFmtId="0" fontId="16" fillId="2" borderId="0" xfId="0" applyFont="1" applyFill="1"/>
    <xf numFmtId="164" fontId="16" fillId="2" borderId="0" xfId="0" applyNumberFormat="1" applyFont="1" applyFill="1" applyBorder="1" applyAlignment="1">
      <alignment vertical="top"/>
    </xf>
    <xf numFmtId="165" fontId="16" fillId="0" borderId="0" xfId="2" applyNumberFormat="1" applyFont="1"/>
    <xf numFmtId="0" fontId="17" fillId="3" borderId="1" xfId="0" applyFont="1" applyFill="1" applyBorder="1" applyAlignment="1">
      <alignment horizontal="left" wrapText="1"/>
    </xf>
    <xf numFmtId="165" fontId="17" fillId="3" borderId="1" xfId="2" applyNumberFormat="1" applyFont="1" applyFill="1" applyBorder="1" applyAlignment="1">
      <alignment horizontal="left" wrapText="1"/>
    </xf>
    <xf numFmtId="165" fontId="17" fillId="3" borderId="1" xfId="2" applyNumberFormat="1" applyFont="1" applyFill="1" applyBorder="1" applyAlignment="1">
      <alignment horizontal="center"/>
    </xf>
    <xf numFmtId="10" fontId="17" fillId="3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165" fontId="13" fillId="0" borderId="1" xfId="2" applyNumberFormat="1" applyFont="1" applyBorder="1" applyAlignment="1">
      <alignment horizontal="left" vertical="top"/>
    </xf>
    <xf numFmtId="6" fontId="13" fillId="0" borderId="1" xfId="0" applyNumberFormat="1" applyFont="1" applyBorder="1" applyAlignment="1">
      <alignment vertical="top" wrapText="1"/>
    </xf>
    <xf numFmtId="6" fontId="13" fillId="3" borderId="1" xfId="0" applyNumberFormat="1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vertical="top"/>
    </xf>
    <xf numFmtId="164" fontId="18" fillId="2" borderId="0" xfId="0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9" fillId="4" borderId="0" xfId="0" applyFont="1" applyFill="1" applyAlignment="1">
      <alignment vertical="top"/>
    </xf>
    <xf numFmtId="165" fontId="13" fillId="3" borderId="1" xfId="2" applyNumberFormat="1" applyFont="1" applyFill="1" applyBorder="1" applyAlignment="1">
      <alignment vertical="top"/>
    </xf>
    <xf numFmtId="0" fontId="13" fillId="0" borderId="1" xfId="0" applyNumberFormat="1" applyFont="1" applyBorder="1" applyAlignment="1">
      <alignment vertical="top" wrapText="1"/>
    </xf>
    <xf numFmtId="165" fontId="13" fillId="0" borderId="1" xfId="2" applyNumberFormat="1" applyFont="1" applyBorder="1" applyAlignment="1">
      <alignment vertical="top"/>
    </xf>
    <xf numFmtId="164" fontId="18" fillId="2" borderId="0" xfId="0" applyNumberFormat="1" applyFont="1" applyFill="1" applyBorder="1" applyAlignment="1">
      <alignment vertical="top" wrapText="1"/>
    </xf>
    <xf numFmtId="165" fontId="13" fillId="0" borderId="1" xfId="2" applyNumberFormat="1" applyFont="1" applyBorder="1" applyAlignment="1">
      <alignment vertical="top" wrapText="1"/>
    </xf>
    <xf numFmtId="0" fontId="13" fillId="3" borderId="1" xfId="0" applyFont="1" applyFill="1" applyBorder="1" applyAlignment="1">
      <alignment horizontal="left" vertical="top"/>
    </xf>
    <xf numFmtId="165" fontId="13" fillId="3" borderId="1" xfId="2" applyNumberFormat="1" applyFont="1" applyFill="1" applyBorder="1" applyAlignment="1">
      <alignment horizontal="left" vertical="top"/>
    </xf>
    <xf numFmtId="0" fontId="13" fillId="3" borderId="1" xfId="0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Border="1" applyAlignment="1">
      <alignment vertical="top" wrapText="1"/>
    </xf>
    <xf numFmtId="164" fontId="13" fillId="0" borderId="1" xfId="1" applyNumberFormat="1" applyFont="1" applyBorder="1" applyAlignment="1">
      <alignment vertical="top"/>
    </xf>
    <xf numFmtId="0" fontId="13" fillId="3" borderId="0" xfId="0" applyFont="1" applyFill="1" applyAlignment="1">
      <alignment vertical="top"/>
    </xf>
    <xf numFmtId="164" fontId="18" fillId="0" borderId="0" xfId="1" applyNumberFormat="1" applyFont="1" applyAlignment="1">
      <alignment vertical="top"/>
    </xf>
    <xf numFmtId="164" fontId="18" fillId="0" borderId="0" xfId="0" applyNumberFormat="1" applyFont="1" applyAlignment="1">
      <alignment vertical="top"/>
    </xf>
    <xf numFmtId="0" fontId="18" fillId="0" borderId="0" xfId="0" applyNumberFormat="1" applyFont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44" fontId="18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5" fontId="7" fillId="0" borderId="0" xfId="2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horizontal="right" wrapText="1"/>
    </xf>
    <xf numFmtId="165" fontId="7" fillId="5" borderId="1" xfId="2" applyNumberFormat="1" applyFont="1" applyFill="1" applyBorder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wrapText="1"/>
    </xf>
    <xf numFmtId="10" fontId="7" fillId="5" borderId="1" xfId="0" applyNumberFormat="1" applyFont="1" applyFill="1" applyBorder="1" applyAlignment="1">
      <alignment horizontal="center"/>
    </xf>
    <xf numFmtId="0" fontId="7" fillId="5" borderId="0" xfId="0" applyFont="1" applyFill="1"/>
    <xf numFmtId="165" fontId="7" fillId="5" borderId="0" xfId="2" applyNumberFormat="1" applyFont="1" applyFill="1"/>
    <xf numFmtId="0" fontId="7" fillId="0" borderId="0" xfId="0" applyFont="1" applyFill="1"/>
    <xf numFmtId="165" fontId="7" fillId="0" borderId="0" xfId="2" applyNumberFormat="1" applyFont="1" applyFill="1"/>
    <xf numFmtId="0" fontId="7" fillId="5" borderId="0" xfId="0" applyFont="1" applyFill="1" applyAlignment="1">
      <alignment horizontal="center" vertical="center"/>
    </xf>
    <xf numFmtId="165" fontId="7" fillId="5" borderId="1" xfId="2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top"/>
    </xf>
    <xf numFmtId="0" fontId="18" fillId="5" borderId="0" xfId="0" applyFont="1" applyFill="1" applyBorder="1" applyAlignment="1">
      <alignment vertical="top"/>
    </xf>
    <xf numFmtId="164" fontId="7" fillId="5" borderId="0" xfId="0" applyNumberFormat="1" applyFont="1" applyFill="1" applyBorder="1" applyAlignment="1">
      <alignment vertical="top"/>
    </xf>
    <xf numFmtId="0" fontId="18" fillId="5" borderId="0" xfId="0" applyNumberFormat="1" applyFont="1" applyFill="1" applyBorder="1" applyAlignment="1">
      <alignment vertical="top" wrapText="1"/>
    </xf>
    <xf numFmtId="164" fontId="7" fillId="5" borderId="0" xfId="0" applyNumberFormat="1" applyFont="1" applyFill="1" applyBorder="1" applyAlignment="1">
      <alignment vertical="top" wrapText="1"/>
    </xf>
    <xf numFmtId="0" fontId="7" fillId="5" borderId="0" xfId="0" applyFont="1" applyFill="1" applyBorder="1"/>
    <xf numFmtId="164" fontId="20" fillId="5" borderId="0" xfId="0" applyNumberFormat="1" applyFont="1" applyFill="1" applyBorder="1" applyAlignment="1">
      <alignment vertical="top"/>
    </xf>
    <xf numFmtId="164" fontId="20" fillId="5" borderId="0" xfId="0" applyNumberFormat="1" applyFont="1" applyFill="1" applyBorder="1" applyAlignment="1">
      <alignment vertical="top" wrapText="1"/>
    </xf>
    <xf numFmtId="0" fontId="23" fillId="5" borderId="0" xfId="0" applyFont="1" applyFill="1" applyAlignment="1">
      <alignment horizontal="center" vertical="top"/>
    </xf>
    <xf numFmtId="0" fontId="21" fillId="5" borderId="1" xfId="0" applyFont="1" applyFill="1" applyBorder="1" applyAlignment="1">
      <alignment horizontal="center" vertical="center" wrapText="1"/>
    </xf>
    <xf numFmtId="0" fontId="12" fillId="0" borderId="0" xfId="4" applyFont="1"/>
    <xf numFmtId="0" fontId="1" fillId="0" borderId="0" xfId="4"/>
    <xf numFmtId="9" fontId="19" fillId="0" borderId="0" xfId="3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Alignment="1">
      <alignment vertical="top"/>
    </xf>
    <xf numFmtId="0" fontId="8" fillId="3" borderId="1" xfId="0" applyFont="1" applyFill="1" applyBorder="1" applyAlignment="1">
      <alignment vertical="top"/>
    </xf>
    <xf numFmtId="14" fontId="8" fillId="3" borderId="1" xfId="0" applyNumberFormat="1" applyFont="1" applyFill="1" applyBorder="1" applyAlignment="1">
      <alignment vertical="top"/>
    </xf>
    <xf numFmtId="0" fontId="8" fillId="3" borderId="1" xfId="0" applyFont="1" applyFill="1" applyBorder="1"/>
    <xf numFmtId="0" fontId="27" fillId="0" borderId="1" xfId="6" applyFont="1" applyFill="1" applyBorder="1" applyAlignment="1">
      <alignment vertical="top"/>
    </xf>
    <xf numFmtId="0" fontId="27" fillId="0" borderId="0" xfId="6" applyFont="1"/>
    <xf numFmtId="0" fontId="12" fillId="0" borderId="1" xfId="0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164" fontId="8" fillId="3" borderId="1" xfId="2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5" fontId="18" fillId="0" borderId="1" xfId="2" applyNumberFormat="1" applyFont="1" applyFill="1" applyBorder="1" applyAlignment="1">
      <alignment vertical="top"/>
    </xf>
    <xf numFmtId="165" fontId="18" fillId="0" borderId="1" xfId="2" applyNumberFormat="1" applyFont="1" applyBorder="1" applyAlignment="1">
      <alignment vertical="top"/>
    </xf>
    <xf numFmtId="164" fontId="18" fillId="2" borderId="0" xfId="0" applyNumberFormat="1" applyFont="1" applyFill="1" applyAlignment="1">
      <alignment vertical="top"/>
    </xf>
    <xf numFmtId="0" fontId="24" fillId="0" borderId="2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22" fillId="0" borderId="3" xfId="4" applyFont="1" applyBorder="1" applyAlignment="1">
      <alignment horizontal="right"/>
    </xf>
    <xf numFmtId="14" fontId="22" fillId="0" borderId="3" xfId="4" applyNumberFormat="1" applyFont="1" applyBorder="1" applyAlignment="1">
      <alignment horizontal="left"/>
    </xf>
    <xf numFmtId="0" fontId="22" fillId="0" borderId="3" xfId="4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</cellXfs>
  <cellStyles count="7">
    <cellStyle name="Comma" xfId="2" builtinId="3"/>
    <cellStyle name="Currency" xfId="1" builtinId="4"/>
    <cellStyle name="Hyperlink" xfId="6" builtinId="8"/>
    <cellStyle name="Normal" xfId="0" builtinId="0"/>
    <cellStyle name="Normal 2" xfId="4" xr:uid="{A4B4A0B9-9836-4F9F-A7B0-AF790DDE9A7C}"/>
    <cellStyle name="Normal 3" xfId="5" xr:uid="{42084DF9-5462-4765-84EE-DFC3DB79AD23}"/>
    <cellStyle name="Percent" xfId="3" builtinId="5"/>
  </cellStyles>
  <dxfs count="267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11B11"/>
      <color rgb="FFC00000"/>
      <color rgb="FF990033"/>
      <color rgb="FFA50021"/>
      <color rgb="FFCC3300"/>
      <color rgb="FFFF6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DOE - Higher Ed Emergency Relief</a:t>
            </a:r>
            <a:r>
              <a:rPr lang="en-US" sz="1600" b="1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 Funding (HEERF)</a:t>
            </a:r>
          </a:p>
        </c:rich>
      </c:tx>
      <c:layout>
        <c:manualLayout>
          <c:xMode val="edge"/>
          <c:yMode val="edge"/>
          <c:x val="8.77573164626098E-2"/>
          <c:y val="6.9306693873091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470134874759156"/>
          <c:w val="1"/>
          <c:h val="0.632657919035234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9-4B9B-9F2E-548D64AC8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9-4B9B-9F2E-548D64AC8C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'0. COVID-19 Relief Funding '!$A$25:$A$26</c:f>
              <c:strCache>
                <c:ptCount val="2"/>
                <c:pt idx="0">
                  <c:v>Actual Expenses</c:v>
                </c:pt>
                <c:pt idx="1">
                  <c:v>Budget</c:v>
                </c:pt>
              </c:strCache>
            </c:strRef>
          </c:cat>
          <c:val>
            <c:numRef>
              <c:f>'0. COVID-19 Relief Funding '!$B$25:$B$26</c:f>
              <c:numCache>
                <c:formatCode>0%</c:formatCode>
                <c:ptCount val="2"/>
                <c:pt idx="0">
                  <c:v>0.97952032461923644</c:v>
                </c:pt>
                <c:pt idx="1">
                  <c:v>2.0479675380763562E-2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1BD-9C2D-1623B38E1D7B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53283874197807"/>
          <c:y val="0.8443572998902984"/>
          <c:w val="0.51304675600091565"/>
          <c:h val="0.1221886125713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BIA - Education Stablization Funding</a:t>
            </a:r>
          </a:p>
          <a:p>
            <a:pPr>
              <a:defRPr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defRPr>
            </a:pPr>
            <a:r>
              <a:rPr lang="en-US" sz="1600" b="1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(ESF)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0.22151113847083179"/>
          <c:w val="0.87222222222222212"/>
          <c:h val="0.6179001741012000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9A-406D-99BA-82A7CE7569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9A-406D-99BA-82A7CE7569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'0. COVID-19 Relief Funding '!$G$25:$G$26</c:f>
              <c:strCache>
                <c:ptCount val="2"/>
                <c:pt idx="0">
                  <c:v>Actual Expenses</c:v>
                </c:pt>
                <c:pt idx="1">
                  <c:v>Budget</c:v>
                </c:pt>
              </c:strCache>
            </c:strRef>
          </c:cat>
          <c:val>
            <c:numRef>
              <c:f>'0. COVID-19 Relief Funding '!$H$25:$H$26</c:f>
              <c:numCache>
                <c:formatCode>0%</c:formatCode>
                <c:ptCount val="2"/>
                <c:pt idx="0">
                  <c:v>9.9800399201596798E-4</c:v>
                </c:pt>
                <c:pt idx="1">
                  <c:v>0.99900199600798401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4-4BAB-A530-E195F42F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41</xdr:row>
      <xdr:rowOff>171450</xdr:rowOff>
    </xdr:from>
    <xdr:to>
      <xdr:col>6</xdr:col>
      <xdr:colOff>133350</xdr:colOff>
      <xdr:row>45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3005FD-7BD9-4E61-8D4A-B23C512192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8105775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</xdr:row>
      <xdr:rowOff>31749</xdr:rowOff>
    </xdr:from>
    <xdr:to>
      <xdr:col>9</xdr:col>
      <xdr:colOff>533401</xdr:colOff>
      <xdr:row>31</xdr:row>
      <xdr:rowOff>114299</xdr:rowOff>
    </xdr:to>
    <xdr:pic>
      <xdr:nvPicPr>
        <xdr:cNvPr id="3" name="Picture 2" descr="TBD Student Representative - Leech Lake Tribal College">
          <a:extLst>
            <a:ext uri="{FF2B5EF4-FFF2-40B4-BE49-F238E27FC236}">
              <a16:creationId xmlns:a16="http://schemas.microsoft.com/office/drawing/2014/main" id="{489D10E0-2318-4FDC-AF26-8921462D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155824"/>
          <a:ext cx="6019800" cy="370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48530</xdr:rowOff>
    </xdr:from>
    <xdr:to>
      <xdr:col>2</xdr:col>
      <xdr:colOff>141968</xdr:colOff>
      <xdr:row>40</xdr:row>
      <xdr:rowOff>2810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ECF7C-8421-4C2F-9900-179EC9A75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1041399</xdr:colOff>
      <xdr:row>22</xdr:row>
      <xdr:rowOff>129722</xdr:rowOff>
    </xdr:from>
    <xdr:to>
      <xdr:col>8</xdr:col>
      <xdr:colOff>9342</xdr:colOff>
      <xdr:row>40</xdr:row>
      <xdr:rowOff>84002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8269DF-C1D5-4CF4-A733-9197C0B8D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Hohag" id="{75FDF0AB-0B0D-4090-B410-8CCED4423FE2}" userId="S::ahohag@ndnlaw.com::8c3e0bc4-db3a-4182-b585-1f12a7dd0ce4" providerId="AD"/>
  <person displayName="Sabrina Renteria" id="{C9328187-C5C3-465C-BB16-523957AC1402}" userId="S::sabrina.renteria@bishoppaiute.org::92d99eeb-753d-4e59-b847-fc04976926e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1-02-17T19:58:16.00" personId="{C9328187-C5C3-465C-BB16-523957AC1402}" id="{DFDD208A-554F-4894-A9E1-4708588F48BC}">
    <text>updated to CRF FAQ's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0B0D-E28F-4838-B969-22C233797EE6}">
  <dimension ref="A1:J47"/>
  <sheetViews>
    <sheetView showGridLines="0" zoomScaleNormal="100" workbookViewId="0">
      <selection activeCell="A7" sqref="A7"/>
    </sheetView>
  </sheetViews>
  <sheetFormatPr defaultRowHeight="14.5" x14ac:dyDescent="0.35"/>
  <sheetData>
    <row r="1" spans="1:10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3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2" x14ac:dyDescent="0.45">
      <c r="A4" s="122" t="s">
        <v>79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7.5" x14ac:dyDescent="0.35">
      <c r="A5" s="124" t="s">
        <v>52</v>
      </c>
      <c r="B5" s="124"/>
      <c r="C5" s="124"/>
      <c r="D5" s="124"/>
      <c r="E5" s="124"/>
      <c r="F5" s="124"/>
      <c r="G5" s="124"/>
      <c r="H5" s="125">
        <v>44427</v>
      </c>
      <c r="I5" s="126"/>
      <c r="J5" s="126"/>
    </row>
    <row r="6" spans="1:10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35">
      <c r="A7" s="104"/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0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</row>
    <row r="10" spans="1:10" x14ac:dyDescent="0.35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x14ac:dyDescent="0.35">
      <c r="A11" s="104"/>
      <c r="C11" s="104"/>
      <c r="D11" s="104"/>
      <c r="E11" s="104"/>
      <c r="F11" s="104"/>
      <c r="G11" s="104"/>
      <c r="H11" s="104"/>
      <c r="I11" s="104"/>
      <c r="J11" s="104"/>
    </row>
    <row r="12" spans="1:10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0" x14ac:dyDescent="0.35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 x14ac:dyDescent="0.35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 x14ac:dyDescent="0.35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x14ac:dyDescent="0.35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x14ac:dyDescent="0.35">
      <c r="A17" s="104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 x14ac:dyDescent="0.35">
      <c r="A18" s="104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x14ac:dyDescent="0.35">
      <c r="A19" s="104"/>
      <c r="B19" s="104"/>
      <c r="D19" s="104"/>
      <c r="E19" s="104"/>
      <c r="F19" s="104"/>
      <c r="G19" s="104"/>
      <c r="H19" s="104"/>
      <c r="I19" s="104"/>
      <c r="J19" s="104"/>
    </row>
    <row r="20" spans="1:10" x14ac:dyDescent="0.35">
      <c r="A20" s="104"/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 x14ac:dyDescent="0.3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x14ac:dyDescent="0.35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x14ac:dyDescent="0.35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x14ac:dyDescent="0.35">
      <c r="A24" s="104"/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 x14ac:dyDescent="0.35">
      <c r="A25" s="104"/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0" x14ac:dyDescent="0.35">
      <c r="A26" s="104"/>
      <c r="B26" s="104"/>
      <c r="C26" s="104"/>
      <c r="D26" s="104"/>
      <c r="E26" s="104"/>
      <c r="F26" s="104"/>
      <c r="G26" s="104"/>
      <c r="H26" s="104"/>
      <c r="I26" s="104"/>
      <c r="J26" s="104"/>
    </row>
    <row r="27" spans="1:10" x14ac:dyDescent="0.35">
      <c r="A27" s="104"/>
      <c r="B27" s="104"/>
      <c r="C27" s="104"/>
      <c r="D27" s="104"/>
      <c r="E27" s="104"/>
      <c r="F27" s="104"/>
      <c r="G27" s="104"/>
      <c r="H27" s="105"/>
      <c r="I27" s="104"/>
      <c r="J27" s="104"/>
    </row>
    <row r="28" spans="1:10" x14ac:dyDescent="0.35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x14ac:dyDescent="0.35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x14ac:dyDescent="0.3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0" x14ac:dyDescent="0.3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0" x14ac:dyDescent="0.3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x14ac:dyDescent="0.35">
      <c r="A33" s="104"/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x14ac:dyDescent="0.35">
      <c r="A34" s="104"/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x14ac:dyDescent="0.35">
      <c r="A35" s="104"/>
      <c r="B35" s="104"/>
      <c r="C35" s="104"/>
      <c r="D35" s="104"/>
      <c r="E35" s="104"/>
      <c r="F35" s="104"/>
      <c r="G35" s="104"/>
      <c r="H35" s="104"/>
      <c r="I35" s="104"/>
      <c r="J35" s="104"/>
    </row>
    <row r="36" spans="1:10" x14ac:dyDescent="0.35">
      <c r="A36" s="104"/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x14ac:dyDescent="0.35">
      <c r="A37" s="104"/>
      <c r="B37" s="104"/>
      <c r="C37" s="104"/>
      <c r="D37" s="104"/>
      <c r="E37" s="104"/>
      <c r="F37" s="104"/>
      <c r="G37" s="104"/>
      <c r="H37" s="104"/>
      <c r="I37" s="104"/>
      <c r="J37" s="104"/>
    </row>
    <row r="38" spans="1:10" x14ac:dyDescent="0.35">
      <c r="A38" s="104"/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 x14ac:dyDescent="0.35">
      <c r="A39" s="104"/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x14ac:dyDescent="0.35">
      <c r="A40" s="123" t="s">
        <v>53</v>
      </c>
      <c r="B40" s="123"/>
      <c r="C40" s="123"/>
      <c r="D40" s="123"/>
      <c r="E40" s="123"/>
      <c r="F40" s="123"/>
      <c r="G40" s="123"/>
      <c r="H40" s="123"/>
      <c r="I40" s="123"/>
      <c r="J40" s="123"/>
    </row>
    <row r="41" spans="1:10" x14ac:dyDescent="0.35">
      <c r="A41" s="123" t="s">
        <v>38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4" spans="1:10" x14ac:dyDescent="0.35">
      <c r="A44" s="104"/>
      <c r="B44" s="104"/>
      <c r="C44" s="104"/>
      <c r="D44" s="104"/>
      <c r="E44" s="104"/>
      <c r="F44" s="104"/>
      <c r="G44" s="104"/>
      <c r="H44" s="104"/>
      <c r="I44" s="104"/>
      <c r="J44" s="104"/>
    </row>
    <row r="45" spans="1:10" x14ac:dyDescent="0.35">
      <c r="A45" s="104"/>
      <c r="B45" s="104"/>
      <c r="C45" s="104"/>
      <c r="D45" s="104"/>
      <c r="E45" s="104"/>
      <c r="F45" s="104"/>
      <c r="G45" s="104"/>
      <c r="H45" s="104"/>
      <c r="I45" s="104"/>
      <c r="J45" s="104"/>
    </row>
    <row r="46" spans="1:10" x14ac:dyDescent="0.35">
      <c r="A46" s="104"/>
      <c r="B46" s="104"/>
      <c r="C46" s="104"/>
      <c r="D46" s="104"/>
      <c r="E46" s="104"/>
      <c r="F46" s="104"/>
      <c r="G46" s="104"/>
      <c r="H46" s="104"/>
      <c r="I46" s="104"/>
      <c r="J46" s="104"/>
    </row>
    <row r="47" spans="1:10" x14ac:dyDescent="0.35">
      <c r="A47" s="104"/>
      <c r="B47" s="104"/>
      <c r="C47" s="104"/>
      <c r="D47" s="104"/>
      <c r="E47" s="104"/>
      <c r="F47" s="104"/>
      <c r="G47" s="104"/>
      <c r="H47" s="104"/>
      <c r="I47" s="104"/>
      <c r="J47" s="104"/>
    </row>
  </sheetData>
  <mergeCells count="5">
    <mergeCell ref="A4:J4"/>
    <mergeCell ref="A40:J40"/>
    <mergeCell ref="A41:J41"/>
    <mergeCell ref="A5:G5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2AA9-8CAF-4C47-BE05-ABA410A555BA}">
  <sheetPr>
    <tabColor theme="4" tint="0.79998168889431442"/>
  </sheetPr>
  <dimension ref="A1:N170"/>
  <sheetViews>
    <sheetView tabSelected="1" zoomScaleNormal="100" workbookViewId="0">
      <selection activeCell="G6" sqref="G6"/>
    </sheetView>
  </sheetViews>
  <sheetFormatPr defaultColWidth="9.1796875" defaultRowHeight="14" x14ac:dyDescent="0.3"/>
  <cols>
    <col min="1" max="1" width="60.54296875" style="21" customWidth="1"/>
    <col min="2" max="6" width="15.54296875" style="21" customWidth="1"/>
    <col min="7" max="8" width="15.54296875" style="2" customWidth="1"/>
    <col min="9" max="9" width="9.1796875" style="21"/>
    <col min="10" max="10" width="10.1796875" style="21" bestFit="1" customWidth="1"/>
    <col min="11" max="11" width="28.1796875" style="21" customWidth="1"/>
    <col min="12" max="12" width="12.1796875" style="21" customWidth="1"/>
    <col min="13" max="16384" width="9.1796875" style="21"/>
  </cols>
  <sheetData>
    <row r="1" spans="1:12" s="2" customFormat="1" ht="118" customHeight="1" x14ac:dyDescent="0.3">
      <c r="A1" s="127" t="s">
        <v>80</v>
      </c>
      <c r="B1" s="127"/>
      <c r="C1" s="127"/>
      <c r="D1" s="127"/>
      <c r="E1" s="127"/>
      <c r="F1" s="127"/>
      <c r="G1" s="127"/>
      <c r="H1" s="127"/>
      <c r="I1" s="1"/>
      <c r="J1" s="1"/>
    </row>
    <row r="2" spans="1:12" s="4" customFormat="1" ht="10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s="4" customFormat="1" ht="33" customHeight="1" x14ac:dyDescent="0.3">
      <c r="A3" s="77" t="s">
        <v>22</v>
      </c>
      <c r="B3" s="77" t="s">
        <v>23</v>
      </c>
      <c r="C3" s="77" t="s">
        <v>24</v>
      </c>
      <c r="D3" s="78" t="s">
        <v>25</v>
      </c>
      <c r="E3" s="78" t="s">
        <v>26</v>
      </c>
      <c r="F3" s="78" t="s">
        <v>18</v>
      </c>
      <c r="G3" s="78" t="s">
        <v>20</v>
      </c>
      <c r="H3" s="78" t="s">
        <v>27</v>
      </c>
      <c r="I3" s="5"/>
      <c r="J3" s="5"/>
      <c r="K3" s="5"/>
      <c r="L3" s="5"/>
    </row>
    <row r="4" spans="1:12" s="2" customFormat="1" x14ac:dyDescent="0.3">
      <c r="A4" s="112" t="str">
        <f>A41</f>
        <v>DOE - HEERF I (CARES)</v>
      </c>
      <c r="B4" s="115">
        <f>+D60</f>
        <v>1141522</v>
      </c>
      <c r="C4" s="116">
        <f>D59</f>
        <v>1141522</v>
      </c>
      <c r="D4" s="116">
        <f>E59</f>
        <v>1118144</v>
      </c>
      <c r="E4" s="116">
        <f>C4-D4</f>
        <v>23378</v>
      </c>
      <c r="F4" s="9">
        <v>45657</v>
      </c>
      <c r="G4" s="10" t="s">
        <v>62</v>
      </c>
      <c r="H4" s="10" t="s">
        <v>78</v>
      </c>
    </row>
    <row r="5" spans="1:12" s="2" customFormat="1" x14ac:dyDescent="0.3">
      <c r="A5" s="112" t="str">
        <f>A63</f>
        <v>DOE - HEERF II (CRRSA)</v>
      </c>
      <c r="B5" s="115">
        <f>D82</f>
        <v>1905082</v>
      </c>
      <c r="C5" s="116">
        <f>D81</f>
        <v>246596.75</v>
      </c>
      <c r="D5" s="116">
        <f>E81</f>
        <v>104951</v>
      </c>
      <c r="E5" s="116">
        <f t="shared" ref="E5:E21" si="0">C5-D5</f>
        <v>141645.75</v>
      </c>
      <c r="F5" s="9">
        <v>44561</v>
      </c>
      <c r="G5" s="10" t="s">
        <v>73</v>
      </c>
      <c r="H5" s="10" t="s">
        <v>78</v>
      </c>
      <c r="J5" s="11"/>
    </row>
    <row r="6" spans="1:12" s="2" customFormat="1" x14ac:dyDescent="0.3">
      <c r="A6" s="112" t="str">
        <f>A85</f>
        <v>DOE - HEERF III (ARPA)</v>
      </c>
      <c r="B6" s="115">
        <f>D103</f>
        <v>3320235</v>
      </c>
      <c r="C6" s="116">
        <f>D102</f>
        <v>250500</v>
      </c>
      <c r="D6" s="116">
        <f>E102</f>
        <v>250</v>
      </c>
      <c r="E6" s="116">
        <f t="shared" si="0"/>
        <v>250250</v>
      </c>
      <c r="F6" s="76">
        <v>44469</v>
      </c>
      <c r="G6" s="10" t="s">
        <v>73</v>
      </c>
      <c r="H6" s="10" t="s">
        <v>78</v>
      </c>
      <c r="J6" s="11"/>
    </row>
    <row r="7" spans="1:12" s="2" customFormat="1" x14ac:dyDescent="0.3">
      <c r="A7" s="112" t="str">
        <f>A106</f>
        <v>BIE - ESF I (CARES)</v>
      </c>
      <c r="B7" s="115">
        <f>D125</f>
        <v>1016249</v>
      </c>
      <c r="C7" s="115">
        <f>D124</f>
        <v>0</v>
      </c>
      <c r="D7" s="115">
        <f>E124</f>
        <v>0</v>
      </c>
      <c r="E7" s="116">
        <f t="shared" si="0"/>
        <v>0</v>
      </c>
      <c r="F7" s="9"/>
      <c r="G7" s="10"/>
      <c r="H7" s="10"/>
      <c r="I7" s="12"/>
      <c r="J7" s="13"/>
    </row>
    <row r="8" spans="1:12" s="16" customFormat="1" x14ac:dyDescent="0.3">
      <c r="A8" s="112" t="str">
        <f>A128</f>
        <v>BIE - ESF II (CRRSA)</v>
      </c>
      <c r="B8" s="115">
        <f>D147</f>
        <v>2903559</v>
      </c>
      <c r="C8" s="115">
        <f>D146</f>
        <v>0</v>
      </c>
      <c r="D8" s="115">
        <f>E146</f>
        <v>0</v>
      </c>
      <c r="E8" s="116">
        <f t="shared" si="0"/>
        <v>0</v>
      </c>
      <c r="F8" s="9"/>
      <c r="G8" s="10"/>
      <c r="H8" s="10"/>
      <c r="I8" s="14"/>
      <c r="J8" s="15"/>
    </row>
    <row r="9" spans="1:12" s="16" customFormat="1" x14ac:dyDescent="0.3">
      <c r="A9" s="113" t="str">
        <f>A150</f>
        <v>BIE - ESF III (ARPA)</v>
      </c>
      <c r="B9" s="117">
        <f>D169</f>
        <v>4423152</v>
      </c>
      <c r="C9" s="118">
        <f>D168</f>
        <v>0</v>
      </c>
      <c r="D9" s="117">
        <f>E168</f>
        <v>0</v>
      </c>
      <c r="E9" s="118">
        <f t="shared" si="0"/>
        <v>0</v>
      </c>
      <c r="F9" s="110"/>
      <c r="G9" s="111"/>
      <c r="H9" s="111"/>
      <c r="I9" s="17"/>
      <c r="J9" s="15"/>
    </row>
    <row r="10" spans="1:12" s="16" customFormat="1" hidden="1" x14ac:dyDescent="0.3">
      <c r="A10" s="109"/>
      <c r="B10" s="117"/>
      <c r="C10" s="118"/>
      <c r="D10" s="117"/>
      <c r="E10" s="118">
        <f t="shared" si="0"/>
        <v>0</v>
      </c>
      <c r="F10" s="110"/>
      <c r="G10" s="111"/>
      <c r="H10" s="111"/>
      <c r="I10" s="17"/>
      <c r="J10" s="15"/>
    </row>
    <row r="11" spans="1:12" s="16" customFormat="1" hidden="1" x14ac:dyDescent="0.3">
      <c r="A11" s="6"/>
      <c r="B11" s="115"/>
      <c r="C11" s="116"/>
      <c r="D11" s="115"/>
      <c r="E11" s="116">
        <f t="shared" si="0"/>
        <v>0</v>
      </c>
      <c r="F11" s="9"/>
      <c r="G11" s="10"/>
      <c r="H11" s="10"/>
      <c r="I11" s="17"/>
      <c r="J11" s="15"/>
    </row>
    <row r="12" spans="1:12" s="16" customFormat="1" hidden="1" x14ac:dyDescent="0.3">
      <c r="A12" s="6"/>
      <c r="B12" s="7"/>
      <c r="C12" s="8"/>
      <c r="D12" s="7"/>
      <c r="E12" s="8">
        <f t="shared" si="0"/>
        <v>0</v>
      </c>
      <c r="F12" s="9"/>
      <c r="G12" s="10"/>
      <c r="H12" s="10"/>
      <c r="I12" s="17"/>
      <c r="J12" s="15"/>
    </row>
    <row r="13" spans="1:12" s="2" customFormat="1" hidden="1" x14ac:dyDescent="0.3">
      <c r="A13" s="6"/>
      <c r="B13" s="7"/>
      <c r="C13" s="8"/>
      <c r="D13" s="7"/>
      <c r="E13" s="8">
        <f t="shared" si="0"/>
        <v>0</v>
      </c>
      <c r="F13" s="9"/>
      <c r="G13" s="10"/>
      <c r="H13" s="10"/>
      <c r="I13" s="18"/>
      <c r="J13" s="11"/>
    </row>
    <row r="14" spans="1:12" s="2" customFormat="1" hidden="1" x14ac:dyDescent="0.3">
      <c r="A14" s="6"/>
      <c r="B14" s="7"/>
      <c r="C14" s="7"/>
      <c r="D14" s="7"/>
      <c r="E14" s="8">
        <f t="shared" si="0"/>
        <v>0</v>
      </c>
      <c r="F14" s="9"/>
      <c r="G14" s="10"/>
      <c r="H14" s="10"/>
      <c r="I14" s="18"/>
      <c r="J14" s="11"/>
    </row>
    <row r="15" spans="1:12" s="2" customFormat="1" hidden="1" x14ac:dyDescent="0.3">
      <c r="A15" s="6"/>
      <c r="B15" s="7"/>
      <c r="C15" s="8"/>
      <c r="D15" s="7"/>
      <c r="E15" s="8">
        <f t="shared" si="0"/>
        <v>0</v>
      </c>
      <c r="F15" s="9"/>
      <c r="G15" s="10"/>
      <c r="H15" s="10"/>
      <c r="I15" s="18"/>
      <c r="J15" s="11"/>
    </row>
    <row r="16" spans="1:12" s="2" customFormat="1" hidden="1" x14ac:dyDescent="0.3">
      <c r="A16" s="6"/>
      <c r="B16" s="7"/>
      <c r="C16" s="8"/>
      <c r="D16" s="7"/>
      <c r="E16" s="8">
        <f t="shared" si="0"/>
        <v>0</v>
      </c>
      <c r="F16" s="9"/>
      <c r="G16" s="10"/>
      <c r="H16" s="10"/>
      <c r="I16" s="18"/>
      <c r="J16" s="11"/>
    </row>
    <row r="17" spans="1:10" s="2" customFormat="1" hidden="1" x14ac:dyDescent="0.3">
      <c r="A17" s="6"/>
      <c r="B17" s="7"/>
      <c r="C17" s="8"/>
      <c r="D17" s="7"/>
      <c r="E17" s="8">
        <f t="shared" si="0"/>
        <v>0</v>
      </c>
      <c r="F17" s="9"/>
      <c r="G17" s="10"/>
      <c r="H17" s="10"/>
      <c r="I17" s="18"/>
      <c r="J17" s="11"/>
    </row>
    <row r="18" spans="1:10" s="16" customFormat="1" hidden="1" x14ac:dyDescent="0.3">
      <c r="A18" s="6"/>
      <c r="B18" s="7"/>
      <c r="C18" s="8"/>
      <c r="D18" s="7"/>
      <c r="E18" s="8">
        <f t="shared" si="0"/>
        <v>0</v>
      </c>
      <c r="F18" s="9"/>
      <c r="G18" s="10"/>
      <c r="H18" s="10"/>
      <c r="I18" s="17"/>
      <c r="J18" s="15"/>
    </row>
    <row r="19" spans="1:10" s="2" customFormat="1" hidden="1" x14ac:dyDescent="0.3">
      <c r="A19" s="6"/>
      <c r="B19" s="7"/>
      <c r="C19" s="7"/>
      <c r="D19" s="7"/>
      <c r="E19" s="8">
        <f t="shared" si="0"/>
        <v>0</v>
      </c>
      <c r="F19" s="9"/>
      <c r="G19" s="10"/>
      <c r="H19" s="10"/>
      <c r="I19" s="18"/>
      <c r="J19" s="11"/>
    </row>
    <row r="20" spans="1:10" s="2" customFormat="1" hidden="1" x14ac:dyDescent="0.3">
      <c r="A20" s="6"/>
      <c r="B20" s="7"/>
      <c r="C20" s="7"/>
      <c r="D20" s="7"/>
      <c r="E20" s="8">
        <f t="shared" si="0"/>
        <v>0</v>
      </c>
      <c r="F20" s="9"/>
      <c r="G20" s="10"/>
      <c r="H20" s="10"/>
      <c r="I20" s="18"/>
      <c r="J20" s="11"/>
    </row>
    <row r="21" spans="1:10" s="2" customFormat="1" hidden="1" x14ac:dyDescent="0.3">
      <c r="A21" s="19"/>
      <c r="B21" s="7"/>
      <c r="C21" s="7"/>
      <c r="D21" s="7"/>
      <c r="E21" s="8">
        <f t="shared" si="0"/>
        <v>0</v>
      </c>
      <c r="F21" s="9"/>
      <c r="G21" s="10"/>
      <c r="H21" s="10"/>
      <c r="I21" s="18"/>
      <c r="J21" s="11"/>
    </row>
    <row r="22" spans="1:10" s="2" customFormat="1" ht="15" x14ac:dyDescent="0.3">
      <c r="A22" s="79" t="s">
        <v>19</v>
      </c>
      <c r="B22" s="80">
        <f>SUM(B4:B21)</f>
        <v>14709799</v>
      </c>
      <c r="C22" s="80">
        <f>SUM(C4:C21)</f>
        <v>1638618.75</v>
      </c>
      <c r="D22" s="80">
        <f>SUM(D4:D21)</f>
        <v>1223345</v>
      </c>
      <c r="E22" s="80">
        <f>SUM(E4:E21)</f>
        <v>415273.75</v>
      </c>
      <c r="F22" s="81"/>
      <c r="G22" s="81"/>
      <c r="H22" s="81"/>
      <c r="I22" s="18"/>
    </row>
    <row r="23" spans="1:10" s="16" customFormat="1" ht="15" x14ac:dyDescent="0.3">
      <c r="A23" s="73"/>
      <c r="B23" s="74"/>
      <c r="C23" s="74"/>
      <c r="D23" s="74"/>
      <c r="E23" s="74"/>
      <c r="F23" s="75"/>
      <c r="G23" s="75"/>
      <c r="H23" s="75"/>
      <c r="I23" s="17"/>
    </row>
    <row r="24" spans="1:10" s="16" customFormat="1" ht="15" x14ac:dyDescent="0.3">
      <c r="A24" s="73"/>
      <c r="B24" s="74"/>
      <c r="C24" s="74"/>
      <c r="D24" s="74"/>
      <c r="E24" s="74"/>
      <c r="F24" s="75"/>
      <c r="G24" s="75"/>
      <c r="H24" s="75"/>
      <c r="I24" s="17"/>
    </row>
    <row r="25" spans="1:10" s="16" customFormat="1" ht="30" x14ac:dyDescent="0.3">
      <c r="A25" s="107" t="s">
        <v>39</v>
      </c>
      <c r="B25" s="106">
        <f>E59/D59</f>
        <v>0.97952032461923644</v>
      </c>
      <c r="C25" s="74"/>
      <c r="D25" s="107"/>
      <c r="E25" s="106"/>
      <c r="F25" s="75"/>
      <c r="G25" s="107" t="s">
        <v>39</v>
      </c>
      <c r="H25" s="106">
        <f>E102/D102</f>
        <v>9.9800399201596798E-4</v>
      </c>
      <c r="I25" s="17"/>
    </row>
    <row r="26" spans="1:10" s="16" customFormat="1" ht="15" x14ac:dyDescent="0.3">
      <c r="A26" s="107" t="s">
        <v>29</v>
      </c>
      <c r="B26" s="106">
        <f>100%-B25</f>
        <v>2.0479675380763562E-2</v>
      </c>
      <c r="C26" s="74"/>
      <c r="D26" s="107"/>
      <c r="E26" s="106"/>
      <c r="F26" s="75"/>
      <c r="G26" s="107" t="s">
        <v>29</v>
      </c>
      <c r="H26" s="106">
        <f>100%-H25</f>
        <v>0.99900199600798401</v>
      </c>
      <c r="I26" s="17"/>
    </row>
    <row r="27" spans="1:10" s="16" customFormat="1" ht="15" x14ac:dyDescent="0.3">
      <c r="A27" s="73"/>
      <c r="B27" s="74"/>
      <c r="C27" s="74"/>
      <c r="D27" s="74"/>
      <c r="E27" s="74"/>
      <c r="F27" s="75"/>
      <c r="G27" s="75"/>
      <c r="H27" s="75"/>
      <c r="I27" s="17"/>
    </row>
    <row r="28" spans="1:10" s="16" customFormat="1" ht="15" x14ac:dyDescent="0.3">
      <c r="A28" s="73"/>
      <c r="B28" s="74"/>
      <c r="C28" s="74"/>
      <c r="D28" s="74"/>
      <c r="E28" s="74"/>
      <c r="F28" s="75"/>
      <c r="G28" s="75"/>
      <c r="H28" s="75"/>
      <c r="I28" s="17"/>
    </row>
    <row r="29" spans="1:10" s="16" customFormat="1" ht="15" x14ac:dyDescent="0.3">
      <c r="A29" s="73"/>
      <c r="B29" s="74"/>
      <c r="C29" s="74"/>
      <c r="D29" s="74"/>
      <c r="E29" s="74"/>
      <c r="F29" s="75"/>
      <c r="G29" s="75"/>
      <c r="H29" s="75"/>
      <c r="I29" s="17"/>
    </row>
    <row r="30" spans="1:10" s="16" customFormat="1" ht="15" x14ac:dyDescent="0.3">
      <c r="A30" s="73"/>
      <c r="B30" s="74"/>
      <c r="C30" s="74"/>
      <c r="D30" s="74"/>
      <c r="E30" s="74"/>
      <c r="F30" s="75"/>
      <c r="G30" s="75"/>
      <c r="H30" s="75"/>
      <c r="I30" s="17"/>
    </row>
    <row r="31" spans="1:10" s="16" customFormat="1" ht="15" x14ac:dyDescent="0.3">
      <c r="A31" s="73"/>
      <c r="B31" s="74"/>
      <c r="C31" s="74"/>
      <c r="D31" s="74"/>
      <c r="E31" s="74"/>
      <c r="F31" s="75"/>
      <c r="G31" s="75"/>
      <c r="H31" s="75"/>
      <c r="I31" s="17"/>
    </row>
    <row r="32" spans="1:10" s="16" customFormat="1" ht="15" x14ac:dyDescent="0.3">
      <c r="A32" s="73"/>
      <c r="B32" s="74"/>
      <c r="C32" s="74"/>
      <c r="D32" s="74"/>
      <c r="E32" s="74"/>
      <c r="F32" s="75"/>
      <c r="G32" s="75"/>
      <c r="H32" s="75"/>
      <c r="I32" s="17"/>
    </row>
    <row r="33" spans="1:14" s="16" customFormat="1" ht="15" x14ac:dyDescent="0.3">
      <c r="A33" s="73"/>
      <c r="B33" s="74"/>
      <c r="C33" s="74"/>
      <c r="D33" s="74"/>
      <c r="E33" s="74"/>
      <c r="F33" s="75"/>
      <c r="G33" s="75"/>
      <c r="H33" s="75"/>
      <c r="I33" s="17"/>
    </row>
    <row r="34" spans="1:14" s="16" customFormat="1" ht="15" x14ac:dyDescent="0.3">
      <c r="A34" s="73"/>
      <c r="B34" s="74"/>
      <c r="C34" s="74"/>
      <c r="D34" s="74"/>
      <c r="E34" s="74"/>
      <c r="F34" s="75"/>
      <c r="G34" s="75"/>
      <c r="H34" s="75"/>
      <c r="I34" s="17"/>
    </row>
    <row r="35" spans="1:14" s="16" customFormat="1" ht="15" x14ac:dyDescent="0.3">
      <c r="A35" s="73"/>
      <c r="B35" s="74"/>
      <c r="C35" s="74"/>
      <c r="D35" s="74"/>
      <c r="E35" s="74"/>
      <c r="F35" s="75"/>
      <c r="G35" s="75"/>
      <c r="H35" s="75"/>
      <c r="I35" s="17"/>
    </row>
    <row r="36" spans="1:14" s="16" customFormat="1" ht="15" x14ac:dyDescent="0.3">
      <c r="A36" s="73"/>
      <c r="B36" s="74"/>
      <c r="C36" s="74"/>
      <c r="D36" s="74"/>
      <c r="E36" s="74"/>
      <c r="F36" s="75"/>
      <c r="G36" s="75"/>
      <c r="H36" s="75"/>
      <c r="I36" s="17"/>
    </row>
    <row r="37" spans="1:14" s="16" customFormat="1" ht="15" x14ac:dyDescent="0.3">
      <c r="A37" s="73"/>
      <c r="B37" s="74"/>
      <c r="C37" s="74"/>
      <c r="D37" s="74"/>
      <c r="E37" s="74"/>
      <c r="F37" s="75"/>
      <c r="G37" s="75"/>
      <c r="H37" s="75"/>
      <c r="I37" s="17"/>
    </row>
    <row r="38" spans="1:14" s="16" customFormat="1" ht="15" x14ac:dyDescent="0.3">
      <c r="A38" s="73"/>
      <c r="B38" s="74"/>
      <c r="C38" s="74"/>
      <c r="D38" s="74"/>
      <c r="E38" s="74"/>
      <c r="F38" s="75"/>
      <c r="G38" s="75"/>
      <c r="H38" s="75"/>
      <c r="I38" s="17"/>
    </row>
    <row r="39" spans="1:14" s="16" customFormat="1" ht="15" x14ac:dyDescent="0.3">
      <c r="A39" s="73"/>
      <c r="B39" s="74"/>
      <c r="C39" s="74"/>
      <c r="D39" s="74"/>
      <c r="E39" s="74"/>
      <c r="F39" s="75"/>
      <c r="G39" s="75"/>
      <c r="H39" s="75"/>
      <c r="I39" s="17"/>
    </row>
    <row r="40" spans="1:14" s="2" customFormat="1" ht="15" x14ac:dyDescent="0.3">
      <c r="A40" s="11"/>
      <c r="B40" s="11"/>
      <c r="C40" s="11"/>
      <c r="D40" s="11"/>
      <c r="E40" s="74"/>
      <c r="G40" s="20"/>
    </row>
    <row r="41" spans="1:14" s="2" customFormat="1" ht="17.5" x14ac:dyDescent="0.3">
      <c r="A41" s="103" t="str">
        <f>'1. DOE - HEERF I'!B1</f>
        <v>DOE - HEERF I (CARES)</v>
      </c>
      <c r="B41" s="11"/>
      <c r="C41" s="11"/>
      <c r="D41" s="11"/>
      <c r="E41" s="74"/>
      <c r="G41" s="20"/>
    </row>
    <row r="42" spans="1:14" ht="30" x14ac:dyDescent="0.3">
      <c r="A42" s="77" t="s">
        <v>35</v>
      </c>
      <c r="B42" s="77" t="s">
        <v>36</v>
      </c>
      <c r="C42" s="77" t="s">
        <v>37</v>
      </c>
      <c r="D42" s="77" t="s">
        <v>34</v>
      </c>
      <c r="E42" s="78" t="s">
        <v>5</v>
      </c>
      <c r="F42" s="78" t="s">
        <v>6</v>
      </c>
      <c r="G42" s="82" t="s">
        <v>7</v>
      </c>
      <c r="H42" s="78" t="s">
        <v>20</v>
      </c>
      <c r="I42" s="2"/>
      <c r="J42" s="2"/>
      <c r="N42" s="22"/>
    </row>
    <row r="43" spans="1:14" ht="30" x14ac:dyDescent="0.3">
      <c r="A43" s="23" t="str">
        <f>'1. DOE - HEERF I'!B3</f>
        <v>HEERF I(a)(1) - Student Grants</v>
      </c>
      <c r="B43" s="23" t="str">
        <f>'1. DOE - HEERF I'!A3</f>
        <v>Completed</v>
      </c>
      <c r="C43" s="23" t="str">
        <f>'1. DOE - HEERF I'!C3</f>
        <v>ED-GRANTS-041020-003</v>
      </c>
      <c r="D43" s="24">
        <f>'1. DOE - HEERF I'!D3</f>
        <v>109902</v>
      </c>
      <c r="E43" s="25">
        <f>'1. DOE - HEERF I'!E3</f>
        <v>109902</v>
      </c>
      <c r="F43" s="25">
        <f>E43-D43</f>
        <v>0</v>
      </c>
      <c r="G43" s="26">
        <f>-IFERROR(F43/D43,0)</f>
        <v>0</v>
      </c>
      <c r="H43" s="114" t="str">
        <f>'1. DOE - HEERF I'!H3</f>
        <v>John Smith</v>
      </c>
      <c r="I43" s="2"/>
      <c r="J43" s="2"/>
      <c r="K43" s="2"/>
      <c r="L43" s="2"/>
    </row>
    <row r="44" spans="1:14" ht="30" x14ac:dyDescent="0.3">
      <c r="A44" s="23" t="str">
        <f>'1. DOE - HEERF I'!B4</f>
        <v>HEERF I(a)(1) - Institutional PPE</v>
      </c>
      <c r="B44" s="23" t="str">
        <f>'1. DOE - HEERF I'!A4</f>
        <v>In-Progress</v>
      </c>
      <c r="C44" s="23" t="str">
        <f>'1. DOE - HEERF I'!C4</f>
        <v>ED-GRANTS-042120-004</v>
      </c>
      <c r="D44" s="24">
        <f>'1. DOE - HEERF I'!D4</f>
        <v>109902</v>
      </c>
      <c r="E44" s="25">
        <f>'1. DOE - HEERF I'!E4</f>
        <v>86524</v>
      </c>
      <c r="F44" s="25">
        <f>E44-D44</f>
        <v>-23378</v>
      </c>
      <c r="G44" s="26">
        <f>-IFERROR(F44/D44,0)</f>
        <v>0.21271678404396643</v>
      </c>
      <c r="H44" s="114" t="str">
        <f>'1. DOE - HEERF I'!H4</f>
        <v>Sally Johnson</v>
      </c>
      <c r="I44" s="2"/>
      <c r="J44" s="2"/>
      <c r="K44" s="2"/>
      <c r="L44" s="2"/>
    </row>
    <row r="45" spans="1:14" ht="30" x14ac:dyDescent="0.3">
      <c r="A45" s="23" t="str">
        <f>'1. DOE - HEERF I'!B5</f>
        <v>HEERF I (a)(2) - Facilities HVAC Remodel</v>
      </c>
      <c r="B45" s="23" t="str">
        <f>'1. DOE - HEERF I'!A5</f>
        <v>In-Progress</v>
      </c>
      <c r="C45" s="23" t="str">
        <f>'1. DOE - HEERF I'!C5</f>
        <v>ED-GRANTS-043020-002</v>
      </c>
      <c r="D45" s="24">
        <f>'1. DOE - HEERF I'!D5</f>
        <v>921718</v>
      </c>
      <c r="E45" s="25">
        <f>'1. DOE - HEERF I'!E5</f>
        <v>921718</v>
      </c>
      <c r="F45" s="25">
        <f t="shared" ref="F45:F58" si="1">E45-D45</f>
        <v>0</v>
      </c>
      <c r="G45" s="26">
        <f t="shared" ref="G45:G58" si="2">-IFERROR(F45/D45,0)</f>
        <v>0</v>
      </c>
      <c r="H45" s="114" t="str">
        <f>'1. DOE - HEERF I'!H5</f>
        <v>Jane Doe</v>
      </c>
      <c r="I45" s="28"/>
      <c r="J45" s="28"/>
      <c r="K45" s="28"/>
      <c r="L45" s="28"/>
      <c r="M45" s="28"/>
      <c r="N45" s="28"/>
    </row>
    <row r="46" spans="1:14" ht="15" x14ac:dyDescent="0.3">
      <c r="A46" s="23">
        <f>'1. DOE - HEERF I'!B6</f>
        <v>0</v>
      </c>
      <c r="B46" s="23">
        <f>'1. DOE - HEERF I'!A6</f>
        <v>0</v>
      </c>
      <c r="C46" s="23">
        <f>'1. DOE - HEERF I'!C6</f>
        <v>0</v>
      </c>
      <c r="D46" s="24">
        <f>'1. DOE - HEERF I'!D6</f>
        <v>0</v>
      </c>
      <c r="E46" s="25">
        <f>'1. DOE - HEERF I'!E6</f>
        <v>0</v>
      </c>
      <c r="F46" s="25">
        <f t="shared" si="1"/>
        <v>0</v>
      </c>
      <c r="G46" s="26">
        <f t="shared" si="2"/>
        <v>0</v>
      </c>
      <c r="H46" s="114">
        <f>'1. DOE - HEERF I'!H6</f>
        <v>0</v>
      </c>
      <c r="I46" s="29" t="s">
        <v>8</v>
      </c>
      <c r="J46" s="28"/>
      <c r="K46" s="28"/>
      <c r="L46" s="2"/>
    </row>
    <row r="47" spans="1:14" ht="15" x14ac:dyDescent="0.3">
      <c r="A47" s="23">
        <f>'1. DOE - HEERF I'!B7</f>
        <v>0</v>
      </c>
      <c r="B47" s="23">
        <f>'1. DOE - HEERF I'!A7</f>
        <v>0</v>
      </c>
      <c r="C47" s="23">
        <f>'1. DOE - HEERF I'!C7</f>
        <v>0</v>
      </c>
      <c r="D47" s="24">
        <f>'1. DOE - HEERF I'!D7</f>
        <v>0</v>
      </c>
      <c r="E47" s="25">
        <f>'1. DOE - HEERF I'!E7</f>
        <v>0</v>
      </c>
      <c r="F47" s="25">
        <f t="shared" si="1"/>
        <v>0</v>
      </c>
      <c r="G47" s="26">
        <f t="shared" si="2"/>
        <v>0</v>
      </c>
      <c r="H47" s="114">
        <f>'1. DOE - HEERF I'!H7</f>
        <v>0</v>
      </c>
      <c r="I47" s="29" t="s">
        <v>9</v>
      </c>
      <c r="J47" s="28"/>
      <c r="K47" s="28"/>
      <c r="L47" s="2"/>
    </row>
    <row r="48" spans="1:14" ht="15" x14ac:dyDescent="0.3">
      <c r="A48" s="23">
        <f>'1. DOE - HEERF I'!B8</f>
        <v>0</v>
      </c>
      <c r="B48" s="23">
        <f>'1. DOE - HEERF I'!A8</f>
        <v>0</v>
      </c>
      <c r="C48" s="23">
        <f>'1. DOE - HEERF I'!C8</f>
        <v>0</v>
      </c>
      <c r="D48" s="24">
        <f>'1. DOE - HEERF I'!D8</f>
        <v>0</v>
      </c>
      <c r="E48" s="25">
        <f>'1. DOE - HEERF I'!E8</f>
        <v>0</v>
      </c>
      <c r="F48" s="25">
        <f t="shared" si="1"/>
        <v>0</v>
      </c>
      <c r="G48" s="26">
        <f t="shared" si="2"/>
        <v>0</v>
      </c>
      <c r="H48" s="114">
        <f>'1. DOE - HEERF I'!H8</f>
        <v>0</v>
      </c>
      <c r="I48" s="29" t="s">
        <v>10</v>
      </c>
      <c r="J48" s="28"/>
      <c r="K48" s="28"/>
      <c r="L48" s="2"/>
    </row>
    <row r="49" spans="1:14" ht="15" x14ac:dyDescent="0.3">
      <c r="A49" s="23">
        <f>'1. DOE - HEERF I'!B9</f>
        <v>0</v>
      </c>
      <c r="B49" s="23">
        <f>'1. DOE - HEERF I'!A9</f>
        <v>0</v>
      </c>
      <c r="C49" s="23">
        <f>'1. DOE - HEERF I'!C9</f>
        <v>0</v>
      </c>
      <c r="D49" s="24">
        <f>'1. DOE - HEERF I'!D9</f>
        <v>0</v>
      </c>
      <c r="E49" s="25">
        <f>'1. DOE - HEERF I'!E9</f>
        <v>0</v>
      </c>
      <c r="F49" s="25">
        <f t="shared" si="1"/>
        <v>0</v>
      </c>
      <c r="G49" s="26">
        <f t="shared" si="2"/>
        <v>0</v>
      </c>
      <c r="H49" s="114">
        <f>'1. DOE - HEERF I'!H9</f>
        <v>0</v>
      </c>
      <c r="I49" s="29" t="s">
        <v>11</v>
      </c>
      <c r="J49" s="2"/>
      <c r="K49" s="2"/>
      <c r="L49" s="2"/>
    </row>
    <row r="50" spans="1:14" ht="15" x14ac:dyDescent="0.3">
      <c r="A50" s="23">
        <f>'1. DOE - HEERF I'!B10</f>
        <v>0</v>
      </c>
      <c r="B50" s="23">
        <f>'1. DOE - HEERF I'!A10</f>
        <v>0</v>
      </c>
      <c r="C50" s="23">
        <f>'1. DOE - HEERF I'!C10</f>
        <v>0</v>
      </c>
      <c r="D50" s="24">
        <f>'1. DOE - HEERF I'!D10</f>
        <v>0</v>
      </c>
      <c r="E50" s="25">
        <f>'1. DOE - HEERF I'!E10</f>
        <v>0</v>
      </c>
      <c r="F50" s="25">
        <f t="shared" si="1"/>
        <v>0</v>
      </c>
      <c r="G50" s="26">
        <f t="shared" si="2"/>
        <v>0</v>
      </c>
      <c r="H50" s="114">
        <f>'1. DOE - HEERF I'!H10</f>
        <v>0</v>
      </c>
      <c r="I50" s="29" t="s">
        <v>12</v>
      </c>
      <c r="J50" s="28"/>
      <c r="K50" s="28"/>
      <c r="L50" s="2"/>
    </row>
    <row r="51" spans="1:14" ht="15" x14ac:dyDescent="0.3">
      <c r="A51" s="23">
        <f>'1. DOE - HEERF I'!B11</f>
        <v>0</v>
      </c>
      <c r="B51" s="23">
        <f>'1. DOE - HEERF I'!A11</f>
        <v>0</v>
      </c>
      <c r="C51" s="23">
        <f>'1. DOE - HEERF I'!C11</f>
        <v>0</v>
      </c>
      <c r="D51" s="24">
        <f>'1. DOE - HEERF I'!D11</f>
        <v>0</v>
      </c>
      <c r="E51" s="25">
        <f>'1. DOE - HEERF I'!E11</f>
        <v>0</v>
      </c>
      <c r="F51" s="25">
        <f t="shared" si="1"/>
        <v>0</v>
      </c>
      <c r="G51" s="26">
        <f t="shared" si="2"/>
        <v>0</v>
      </c>
      <c r="H51" s="114">
        <f>'1. DOE - HEERF I'!H11</f>
        <v>0</v>
      </c>
      <c r="I51" s="29" t="s">
        <v>13</v>
      </c>
      <c r="J51" s="28"/>
      <c r="K51" s="28"/>
      <c r="L51" s="2"/>
    </row>
    <row r="52" spans="1:14" ht="15" x14ac:dyDescent="0.3">
      <c r="A52" s="23">
        <f>'1. DOE - HEERF I'!B12</f>
        <v>0</v>
      </c>
      <c r="B52" s="23">
        <f>'1. DOE - HEERF I'!A12</f>
        <v>0</v>
      </c>
      <c r="C52" s="23">
        <f>'1. DOE - HEERF I'!C12</f>
        <v>0</v>
      </c>
      <c r="D52" s="24">
        <f>'1. DOE - HEERF I'!D12</f>
        <v>0</v>
      </c>
      <c r="E52" s="25">
        <f>'1. DOE - HEERF I'!E12</f>
        <v>0</v>
      </c>
      <c r="F52" s="25">
        <f t="shared" si="1"/>
        <v>0</v>
      </c>
      <c r="G52" s="26">
        <f t="shared" si="2"/>
        <v>0</v>
      </c>
      <c r="H52" s="114">
        <f>'1. DOE - HEERF I'!H12</f>
        <v>0</v>
      </c>
      <c r="I52" s="29" t="s">
        <v>0</v>
      </c>
      <c r="J52" s="28"/>
      <c r="K52" s="28"/>
      <c r="L52" s="2"/>
    </row>
    <row r="53" spans="1:14" ht="15" x14ac:dyDescent="0.3">
      <c r="A53" s="23">
        <f>'1. DOE - HEERF I'!B13</f>
        <v>0</v>
      </c>
      <c r="B53" s="23">
        <f>'1. DOE - HEERF I'!A13</f>
        <v>0</v>
      </c>
      <c r="C53" s="23">
        <f>'1. DOE - HEERF I'!C13</f>
        <v>0</v>
      </c>
      <c r="D53" s="24">
        <f>'1. DOE - HEERF I'!D13</f>
        <v>0</v>
      </c>
      <c r="E53" s="25">
        <f>'1. DOE - HEERF I'!E13</f>
        <v>0</v>
      </c>
      <c r="F53" s="25">
        <f t="shared" si="1"/>
        <v>0</v>
      </c>
      <c r="G53" s="26">
        <f t="shared" si="2"/>
        <v>0</v>
      </c>
      <c r="H53" s="114">
        <f>'1. DOE - HEERF I'!H13</f>
        <v>0</v>
      </c>
      <c r="I53" s="29" t="s">
        <v>15</v>
      </c>
      <c r="J53" s="28"/>
      <c r="K53" s="28"/>
      <c r="L53" s="2"/>
    </row>
    <row r="54" spans="1:14" ht="15" x14ac:dyDescent="0.3">
      <c r="A54" s="23">
        <f>'1. DOE - HEERF I'!B14</f>
        <v>0</v>
      </c>
      <c r="B54" s="23">
        <f>'1. DOE - HEERF I'!A14</f>
        <v>0</v>
      </c>
      <c r="C54" s="23">
        <f>'1. DOE - HEERF I'!C14</f>
        <v>0</v>
      </c>
      <c r="D54" s="24">
        <f>'1. DOE - HEERF I'!D14</f>
        <v>0</v>
      </c>
      <c r="E54" s="25">
        <f>'1. DOE - HEERF I'!E14</f>
        <v>0</v>
      </c>
      <c r="F54" s="25">
        <f t="shared" si="1"/>
        <v>0</v>
      </c>
      <c r="G54" s="26">
        <f t="shared" si="2"/>
        <v>0</v>
      </c>
      <c r="H54" s="114">
        <f>'1. DOE - HEERF I'!H14</f>
        <v>0</v>
      </c>
      <c r="I54" s="29"/>
      <c r="J54" s="28"/>
      <c r="K54" s="28"/>
      <c r="L54" s="2"/>
    </row>
    <row r="55" spans="1:14" ht="15" x14ac:dyDescent="0.3">
      <c r="A55" s="23">
        <f>'1. DOE - HEERF I'!B15</f>
        <v>0</v>
      </c>
      <c r="B55" s="23">
        <f>'1. DOE - HEERF I'!A15</f>
        <v>0</v>
      </c>
      <c r="C55" s="23">
        <f>'1. DOE - HEERF I'!C15</f>
        <v>0</v>
      </c>
      <c r="D55" s="24">
        <f>'1. DOE - HEERF I'!D15</f>
        <v>0</v>
      </c>
      <c r="E55" s="25">
        <f>'1. DOE - HEERF I'!E15</f>
        <v>0</v>
      </c>
      <c r="F55" s="25">
        <f t="shared" si="1"/>
        <v>0</v>
      </c>
      <c r="G55" s="26">
        <f t="shared" si="2"/>
        <v>0</v>
      </c>
      <c r="H55" s="114">
        <f>'1. DOE - HEERF I'!H15</f>
        <v>0</v>
      </c>
      <c r="I55" s="29"/>
      <c r="J55" s="28"/>
      <c r="K55" s="28"/>
      <c r="L55" s="2"/>
    </row>
    <row r="56" spans="1:14" ht="15" x14ac:dyDescent="0.3">
      <c r="A56" s="23">
        <f>'1. DOE - HEERF I'!B16</f>
        <v>0</v>
      </c>
      <c r="B56" s="23">
        <f>'1. DOE - HEERF I'!A16</f>
        <v>0</v>
      </c>
      <c r="C56" s="23">
        <f>'1. DOE - HEERF I'!C16</f>
        <v>0</v>
      </c>
      <c r="D56" s="24">
        <f>'1. DOE - HEERF I'!D16</f>
        <v>0</v>
      </c>
      <c r="E56" s="25">
        <f>'1. DOE - HEERF I'!E16</f>
        <v>0</v>
      </c>
      <c r="F56" s="25">
        <f t="shared" si="1"/>
        <v>0</v>
      </c>
      <c r="G56" s="26">
        <f t="shared" si="2"/>
        <v>0</v>
      </c>
      <c r="H56" s="114">
        <f>'1. DOE - HEERF I'!H16</f>
        <v>0</v>
      </c>
      <c r="I56" s="29"/>
      <c r="J56" s="28"/>
      <c r="K56" s="28"/>
      <c r="L56" s="2"/>
    </row>
    <row r="57" spans="1:14" ht="15" x14ac:dyDescent="0.3">
      <c r="A57" s="23">
        <f>'1. DOE - HEERF I'!B17</f>
        <v>0</v>
      </c>
      <c r="B57" s="23">
        <f>'1. DOE - HEERF I'!A17</f>
        <v>0</v>
      </c>
      <c r="C57" s="23">
        <f>'1. DOE - HEERF I'!C17</f>
        <v>0</v>
      </c>
      <c r="D57" s="24">
        <f>'1. DOE - HEERF I'!D17</f>
        <v>0</v>
      </c>
      <c r="E57" s="25">
        <f>'1. DOE - HEERF I'!E17</f>
        <v>0</v>
      </c>
      <c r="F57" s="25">
        <f t="shared" si="1"/>
        <v>0</v>
      </c>
      <c r="G57" s="26">
        <f t="shared" si="2"/>
        <v>0</v>
      </c>
      <c r="H57" s="114">
        <f>'1. DOE - HEERF I'!H17</f>
        <v>0</v>
      </c>
      <c r="I57" s="29"/>
      <c r="J57" s="28"/>
      <c r="K57" s="28"/>
      <c r="L57" s="2"/>
    </row>
    <row r="58" spans="1:14" ht="15" x14ac:dyDescent="0.3">
      <c r="A58" s="23">
        <f>'1. DOE - HEERF I'!B18</f>
        <v>0</v>
      </c>
      <c r="B58" s="23">
        <f>'1. DOE - HEERF I'!A18</f>
        <v>0</v>
      </c>
      <c r="C58" s="23">
        <f>'1. DOE - HEERF I'!C18</f>
        <v>0</v>
      </c>
      <c r="D58" s="24">
        <f>'1. DOE - HEERF I'!D18</f>
        <v>0</v>
      </c>
      <c r="E58" s="25">
        <f>'1. DOE - HEERF I'!E18</f>
        <v>0</v>
      </c>
      <c r="F58" s="25">
        <f t="shared" si="1"/>
        <v>0</v>
      </c>
      <c r="G58" s="26">
        <f t="shared" si="2"/>
        <v>0</v>
      </c>
      <c r="H58" s="114">
        <f>'1. DOE - HEERF I'!H18</f>
        <v>0</v>
      </c>
      <c r="I58" s="30"/>
      <c r="J58" s="2"/>
      <c r="K58" s="2"/>
      <c r="L58" s="2"/>
    </row>
    <row r="59" spans="1:14" s="32" customFormat="1" ht="15" x14ac:dyDescent="0.3">
      <c r="A59" s="83" t="str">
        <f>'1. DOE - HEERF I'!B19</f>
        <v xml:space="preserve">Total </v>
      </c>
      <c r="B59" s="83"/>
      <c r="C59" s="83"/>
      <c r="D59" s="81">
        <f>SUM(D43:D58)</f>
        <v>1141522</v>
      </c>
      <c r="E59" s="81">
        <f>SUM(E42:E58)</f>
        <v>1118144</v>
      </c>
      <c r="F59" s="81">
        <f>SUM(F42:F58)</f>
        <v>-23378</v>
      </c>
      <c r="G59" s="84"/>
      <c r="H59" s="81"/>
      <c r="I59" s="31"/>
      <c r="J59" s="31"/>
    </row>
    <row r="60" spans="1:14" s="32" customFormat="1" ht="15" x14ac:dyDescent="0.3">
      <c r="A60" s="33" t="s">
        <v>14</v>
      </c>
      <c r="B60" s="33"/>
      <c r="C60" s="33"/>
      <c r="D60" s="34">
        <f>'1. DOE - HEERF I'!D20</f>
        <v>1141522</v>
      </c>
      <c r="E60" s="35"/>
      <c r="F60" s="35"/>
      <c r="I60" s="31"/>
      <c r="J60" s="31"/>
    </row>
    <row r="61" spans="1:14" s="32" customFormat="1" ht="15" x14ac:dyDescent="0.3">
      <c r="A61" s="85" t="s">
        <v>16</v>
      </c>
      <c r="B61" s="85"/>
      <c r="C61" s="85"/>
      <c r="D61" s="86">
        <f>D60-D59</f>
        <v>0</v>
      </c>
      <c r="E61" s="35"/>
      <c r="F61" s="35"/>
    </row>
    <row r="62" spans="1:14" s="32" customFormat="1" ht="15" x14ac:dyDescent="0.3">
      <c r="A62" s="87"/>
      <c r="B62" s="87"/>
      <c r="C62" s="87"/>
      <c r="D62" s="88"/>
      <c r="E62" s="35"/>
      <c r="F62" s="35"/>
    </row>
    <row r="63" spans="1:14" s="2" customFormat="1" ht="17.5" x14ac:dyDescent="0.3">
      <c r="A63" s="103" t="str">
        <f>'2. DOE - HEERF II'!B1</f>
        <v>DOE - HEERF II (CRRSA)</v>
      </c>
      <c r="B63" s="11"/>
      <c r="C63" s="11"/>
      <c r="D63" s="11"/>
      <c r="E63" s="74"/>
      <c r="G63" s="20"/>
    </row>
    <row r="64" spans="1:14" ht="30" x14ac:dyDescent="0.3">
      <c r="A64" s="77" t="s">
        <v>35</v>
      </c>
      <c r="B64" s="77" t="s">
        <v>36</v>
      </c>
      <c r="C64" s="77" t="s">
        <v>37</v>
      </c>
      <c r="D64" s="77" t="s">
        <v>34</v>
      </c>
      <c r="E64" s="78" t="s">
        <v>5</v>
      </c>
      <c r="F64" s="78" t="s">
        <v>6</v>
      </c>
      <c r="G64" s="82" t="s">
        <v>7</v>
      </c>
      <c r="H64" s="78" t="s">
        <v>20</v>
      </c>
      <c r="I64" s="2"/>
      <c r="J64" s="2"/>
      <c r="N64" s="22"/>
    </row>
    <row r="65" spans="1:14" ht="30" x14ac:dyDescent="0.3">
      <c r="A65" s="23" t="str">
        <f>'2. DOE - HEERF II'!B3</f>
        <v>HEERF II(a)(1) - Faculty and Staff Training</v>
      </c>
      <c r="B65" s="23" t="str">
        <f>'2. DOE - HEERF II'!A3</f>
        <v>Proposed Project</v>
      </c>
      <c r="C65" s="23" t="str">
        <f>'2. DOE - HEERF II'!C3</f>
        <v>ED-GRANTS-042120-004</v>
      </c>
      <c r="D65" s="24">
        <f>'2. DOE - HEERF II'!D3</f>
        <v>36694.75</v>
      </c>
      <c r="E65" s="25">
        <f>'2. DOE - HEERF II'!E3</f>
        <v>0</v>
      </c>
      <c r="F65" s="25">
        <f>E65-D65</f>
        <v>-36694.75</v>
      </c>
      <c r="G65" s="26">
        <f>-IFERROR(F65/D65,0)</f>
        <v>1</v>
      </c>
      <c r="H65" s="27" t="str">
        <f>'2. DOE - HEERF II'!H3</f>
        <v>Robert Smith</v>
      </c>
      <c r="I65" s="2"/>
      <c r="J65" s="2"/>
      <c r="K65" s="2"/>
      <c r="L65" s="2"/>
    </row>
    <row r="66" spans="1:14" ht="30" x14ac:dyDescent="0.3">
      <c r="A66" s="23" t="str">
        <f>'2. DOE - HEERF II'!B4</f>
        <v>HEERF II(a)(1) - Student Grants</v>
      </c>
      <c r="B66" s="23" t="str">
        <f>'2. DOE - HEERF II'!A4</f>
        <v>Complete</v>
      </c>
      <c r="C66" s="23" t="str">
        <f>'2. DOE - HEERF II'!C4</f>
        <v>ED-GRANTS-041020-003</v>
      </c>
      <c r="D66" s="24">
        <f>'2. DOE - HEERF II'!D4</f>
        <v>54951</v>
      </c>
      <c r="E66" s="25">
        <f>'2. DOE - HEERF II'!E4</f>
        <v>54951</v>
      </c>
      <c r="F66" s="25">
        <f>E66-D66</f>
        <v>0</v>
      </c>
      <c r="G66" s="26">
        <f t="shared" ref="G66:G80" si="3">-IFERROR(F66/D66,0)</f>
        <v>0</v>
      </c>
      <c r="H66" s="27" t="str">
        <f>'2. DOE - HEERF II'!H4</f>
        <v>Jane Doe</v>
      </c>
      <c r="I66" s="2"/>
      <c r="J66" s="2"/>
      <c r="K66" s="2"/>
      <c r="L66" s="2"/>
    </row>
    <row r="67" spans="1:14" ht="30" x14ac:dyDescent="0.3">
      <c r="A67" s="23" t="str">
        <f>'2. DOE - HEERF II'!B5</f>
        <v>HEERF II (a)(2) - Health Care Program</v>
      </c>
      <c r="B67" s="23" t="str">
        <f>'2. DOE - HEERF II'!A5</f>
        <v>In-Progress</v>
      </c>
      <c r="C67" s="23" t="str">
        <f>'2. DOE - HEERF II'!C5</f>
        <v>ED-GRANTS-041020-003</v>
      </c>
      <c r="D67" s="24">
        <f>'2. DOE - HEERF II'!D5</f>
        <v>54951</v>
      </c>
      <c r="E67" s="25">
        <f>'2. DOE - HEERF II'!E5</f>
        <v>50000</v>
      </c>
      <c r="F67" s="25">
        <f t="shared" ref="F67:F80" si="4">E67-D67</f>
        <v>-4951</v>
      </c>
      <c r="G67" s="26">
        <f t="shared" si="3"/>
        <v>9.0098451347564196E-2</v>
      </c>
      <c r="H67" s="27" t="str">
        <f>'2. DOE - HEERF II'!H5</f>
        <v>Jane Doe</v>
      </c>
      <c r="I67" s="28"/>
      <c r="J67" s="28"/>
      <c r="K67" s="28"/>
      <c r="L67" s="28"/>
      <c r="M67" s="28"/>
      <c r="N67" s="28"/>
    </row>
    <row r="68" spans="1:14" ht="30" x14ac:dyDescent="0.3">
      <c r="A68" s="23" t="str">
        <f>'2. DOE - HEERF II'!B6</f>
        <v>HEERF II (a)(2) - Additional Cleaning Services</v>
      </c>
      <c r="B68" s="23" t="str">
        <f>'2. DOE - HEERF II'!A6</f>
        <v>Proposed Project</v>
      </c>
      <c r="C68" s="23" t="str">
        <f>'2. DOE - HEERF II'!C6</f>
        <v>ED-GRANTS-043020-002</v>
      </c>
      <c r="D68" s="24">
        <f>'2. DOE - HEERF II'!D6</f>
        <v>100000</v>
      </c>
      <c r="E68" s="25">
        <f>'2. DOE - HEERF II'!E6</f>
        <v>0</v>
      </c>
      <c r="F68" s="25">
        <f t="shared" si="4"/>
        <v>-100000</v>
      </c>
      <c r="G68" s="26">
        <f t="shared" si="3"/>
        <v>1</v>
      </c>
      <c r="H68" s="27" t="str">
        <f>'2. DOE - HEERF II'!H6</f>
        <v>Jane Doe</v>
      </c>
      <c r="I68" s="29" t="s">
        <v>8</v>
      </c>
      <c r="J68" s="28"/>
      <c r="K68" s="28"/>
      <c r="L68" s="2"/>
    </row>
    <row r="69" spans="1:14" ht="15" x14ac:dyDescent="0.3">
      <c r="A69" s="23">
        <f>'2. DOE - HEERF II'!B7</f>
        <v>0</v>
      </c>
      <c r="B69" s="23">
        <f>'2. DOE - HEERF II'!A7</f>
        <v>0</v>
      </c>
      <c r="C69" s="23">
        <f>'2. DOE - HEERF II'!C7</f>
        <v>0</v>
      </c>
      <c r="D69" s="24">
        <f>'2. DOE - HEERF II'!D7</f>
        <v>0</v>
      </c>
      <c r="E69" s="25">
        <f>'2. DOE - HEERF II'!E7</f>
        <v>0</v>
      </c>
      <c r="F69" s="25">
        <f t="shared" si="4"/>
        <v>0</v>
      </c>
      <c r="G69" s="26">
        <f t="shared" si="3"/>
        <v>0</v>
      </c>
      <c r="H69" s="27">
        <f>'2. DOE - HEERF II'!H7</f>
        <v>0</v>
      </c>
      <c r="I69" s="29" t="s">
        <v>9</v>
      </c>
      <c r="J69" s="28"/>
      <c r="K69" s="28"/>
      <c r="L69" s="2"/>
    </row>
    <row r="70" spans="1:14" ht="15" x14ac:dyDescent="0.3">
      <c r="A70" s="23">
        <f>'2. DOE - HEERF II'!B8</f>
        <v>0</v>
      </c>
      <c r="B70" s="23">
        <f>'2. DOE - HEERF II'!A8</f>
        <v>0</v>
      </c>
      <c r="C70" s="23">
        <f>'2. DOE - HEERF II'!C8</f>
        <v>0</v>
      </c>
      <c r="D70" s="24">
        <f>'2. DOE - HEERF II'!D8</f>
        <v>0</v>
      </c>
      <c r="E70" s="25">
        <f>'2. DOE - HEERF II'!E8</f>
        <v>0</v>
      </c>
      <c r="F70" s="25">
        <f t="shared" si="4"/>
        <v>0</v>
      </c>
      <c r="G70" s="26">
        <f t="shared" si="3"/>
        <v>0</v>
      </c>
      <c r="H70" s="27">
        <f>'2. DOE - HEERF II'!H8</f>
        <v>0</v>
      </c>
      <c r="I70" s="29" t="s">
        <v>10</v>
      </c>
      <c r="J70" s="28"/>
      <c r="K70" s="28"/>
      <c r="L70" s="2"/>
    </row>
    <row r="71" spans="1:14" ht="15" x14ac:dyDescent="0.3">
      <c r="A71" s="23">
        <f>'2. DOE - HEERF II'!B9</f>
        <v>0</v>
      </c>
      <c r="B71" s="23">
        <f>'2. DOE - HEERF II'!A9</f>
        <v>0</v>
      </c>
      <c r="C71" s="23">
        <f>'2. DOE - HEERF II'!C9</f>
        <v>0</v>
      </c>
      <c r="D71" s="24">
        <f>'2. DOE - HEERF II'!D9</f>
        <v>0</v>
      </c>
      <c r="E71" s="25">
        <f>'2. DOE - HEERF II'!E9</f>
        <v>0</v>
      </c>
      <c r="F71" s="25">
        <f t="shared" si="4"/>
        <v>0</v>
      </c>
      <c r="G71" s="26">
        <f t="shared" si="3"/>
        <v>0</v>
      </c>
      <c r="H71" s="27">
        <f>'2. DOE - HEERF II'!H9</f>
        <v>0</v>
      </c>
      <c r="I71" s="29" t="s">
        <v>11</v>
      </c>
      <c r="J71" s="2"/>
      <c r="K71" s="2"/>
      <c r="L71" s="2"/>
    </row>
    <row r="72" spans="1:14" ht="15" x14ac:dyDescent="0.3">
      <c r="A72" s="23">
        <f>'2. DOE - HEERF II'!B10</f>
        <v>0</v>
      </c>
      <c r="B72" s="23">
        <f>'2. DOE - HEERF II'!A10</f>
        <v>0</v>
      </c>
      <c r="C72" s="23">
        <f>'2. DOE - HEERF II'!C10</f>
        <v>0</v>
      </c>
      <c r="D72" s="24">
        <f>'2. DOE - HEERF II'!D10</f>
        <v>0</v>
      </c>
      <c r="E72" s="25">
        <f>'2. DOE - HEERF II'!E10</f>
        <v>0</v>
      </c>
      <c r="F72" s="25">
        <f t="shared" si="4"/>
        <v>0</v>
      </c>
      <c r="G72" s="26">
        <f t="shared" si="3"/>
        <v>0</v>
      </c>
      <c r="H72" s="27">
        <f>'2. DOE - HEERF II'!H10</f>
        <v>0</v>
      </c>
      <c r="I72" s="29" t="s">
        <v>12</v>
      </c>
      <c r="J72" s="28"/>
      <c r="K72" s="28"/>
      <c r="L72" s="2"/>
    </row>
    <row r="73" spans="1:14" ht="15" x14ac:dyDescent="0.3">
      <c r="A73" s="23">
        <f>'2. DOE - HEERF II'!B11</f>
        <v>0</v>
      </c>
      <c r="B73" s="23">
        <f>'2. DOE - HEERF II'!A11</f>
        <v>0</v>
      </c>
      <c r="C73" s="23">
        <f>'2. DOE - HEERF II'!C11</f>
        <v>0</v>
      </c>
      <c r="D73" s="24">
        <f>'2. DOE - HEERF II'!D11</f>
        <v>0</v>
      </c>
      <c r="E73" s="25">
        <f>'2. DOE - HEERF II'!E11</f>
        <v>0</v>
      </c>
      <c r="F73" s="25">
        <f t="shared" si="4"/>
        <v>0</v>
      </c>
      <c r="G73" s="26">
        <f t="shared" si="3"/>
        <v>0</v>
      </c>
      <c r="H73" s="27">
        <f>'2. DOE - HEERF II'!H11</f>
        <v>0</v>
      </c>
      <c r="I73" s="29" t="s">
        <v>13</v>
      </c>
      <c r="J73" s="28"/>
      <c r="K73" s="28"/>
      <c r="L73" s="2"/>
    </row>
    <row r="74" spans="1:14" ht="15" x14ac:dyDescent="0.3">
      <c r="A74" s="23">
        <f>'2. DOE - HEERF II'!B12</f>
        <v>0</v>
      </c>
      <c r="B74" s="23">
        <f>'2. DOE - HEERF II'!A12</f>
        <v>0</v>
      </c>
      <c r="C74" s="23">
        <f>'2. DOE - HEERF II'!C12</f>
        <v>0</v>
      </c>
      <c r="D74" s="24">
        <f>'2. DOE - HEERF II'!D12</f>
        <v>0</v>
      </c>
      <c r="E74" s="25">
        <f>'2. DOE - HEERF II'!E12</f>
        <v>0</v>
      </c>
      <c r="F74" s="25">
        <f t="shared" si="4"/>
        <v>0</v>
      </c>
      <c r="G74" s="26">
        <f t="shared" si="3"/>
        <v>0</v>
      </c>
      <c r="H74" s="27">
        <f>'2. DOE - HEERF II'!H12</f>
        <v>0</v>
      </c>
      <c r="I74" s="29" t="s">
        <v>0</v>
      </c>
      <c r="J74" s="28"/>
      <c r="K74" s="28"/>
      <c r="L74" s="2"/>
    </row>
    <row r="75" spans="1:14" ht="15" x14ac:dyDescent="0.3">
      <c r="A75" s="23">
        <f>'2. DOE - HEERF II'!B13</f>
        <v>0</v>
      </c>
      <c r="B75" s="23">
        <f>'2. DOE - HEERF II'!A13</f>
        <v>0</v>
      </c>
      <c r="C75" s="23">
        <f>'2. DOE - HEERF II'!C13</f>
        <v>0</v>
      </c>
      <c r="D75" s="24">
        <f>'2. DOE - HEERF II'!D13</f>
        <v>0</v>
      </c>
      <c r="E75" s="25">
        <f>'2. DOE - HEERF II'!E13</f>
        <v>0</v>
      </c>
      <c r="F75" s="25">
        <f t="shared" si="4"/>
        <v>0</v>
      </c>
      <c r="G75" s="26">
        <f t="shared" si="3"/>
        <v>0</v>
      </c>
      <c r="H75" s="27">
        <f>'2. DOE - HEERF II'!H13</f>
        <v>0</v>
      </c>
      <c r="I75" s="29" t="s">
        <v>15</v>
      </c>
      <c r="J75" s="28"/>
      <c r="K75" s="28"/>
      <c r="L75" s="2"/>
    </row>
    <row r="76" spans="1:14" ht="15" x14ac:dyDescent="0.3">
      <c r="A76" s="23">
        <f>'2. DOE - HEERF II'!B14</f>
        <v>0</v>
      </c>
      <c r="B76" s="23">
        <f>'2. DOE - HEERF II'!A14</f>
        <v>0</v>
      </c>
      <c r="C76" s="23">
        <f>'2. DOE - HEERF II'!C14</f>
        <v>0</v>
      </c>
      <c r="D76" s="24">
        <f>'2. DOE - HEERF II'!D14</f>
        <v>0</v>
      </c>
      <c r="E76" s="25">
        <f>'2. DOE - HEERF II'!E14</f>
        <v>0</v>
      </c>
      <c r="F76" s="25">
        <f t="shared" si="4"/>
        <v>0</v>
      </c>
      <c r="G76" s="26">
        <f t="shared" si="3"/>
        <v>0</v>
      </c>
      <c r="H76" s="27">
        <f>'2. DOE - HEERF II'!H14</f>
        <v>0</v>
      </c>
      <c r="I76" s="29"/>
      <c r="J76" s="28"/>
      <c r="K76" s="28"/>
      <c r="L76" s="2"/>
    </row>
    <row r="77" spans="1:14" ht="15" x14ac:dyDescent="0.3">
      <c r="A77" s="23">
        <f>'2. DOE - HEERF II'!B15</f>
        <v>0</v>
      </c>
      <c r="B77" s="23">
        <f>'2. DOE - HEERF II'!A15</f>
        <v>0</v>
      </c>
      <c r="C77" s="23">
        <f>'2. DOE - HEERF II'!C15</f>
        <v>0</v>
      </c>
      <c r="D77" s="24">
        <f>'2. DOE - HEERF II'!D15</f>
        <v>0</v>
      </c>
      <c r="E77" s="25">
        <f>'2. DOE - HEERF II'!E15</f>
        <v>0</v>
      </c>
      <c r="F77" s="25">
        <f t="shared" si="4"/>
        <v>0</v>
      </c>
      <c r="G77" s="26">
        <f t="shared" si="3"/>
        <v>0</v>
      </c>
      <c r="H77" s="27">
        <f>'2. DOE - HEERF II'!H15</f>
        <v>0</v>
      </c>
      <c r="I77" s="29"/>
      <c r="J77" s="28"/>
      <c r="K77" s="28"/>
      <c r="L77" s="2"/>
    </row>
    <row r="78" spans="1:14" ht="15" x14ac:dyDescent="0.3">
      <c r="A78" s="23">
        <f>'2. DOE - HEERF II'!B16</f>
        <v>0</v>
      </c>
      <c r="B78" s="23">
        <f>'2. DOE - HEERF II'!A16</f>
        <v>0</v>
      </c>
      <c r="C78" s="23">
        <f>'2. DOE - HEERF II'!C16</f>
        <v>0</v>
      </c>
      <c r="D78" s="24">
        <f>'2. DOE - HEERF II'!D16</f>
        <v>0</v>
      </c>
      <c r="E78" s="25">
        <f>'2. DOE - HEERF II'!E16</f>
        <v>0</v>
      </c>
      <c r="F78" s="25">
        <f t="shared" si="4"/>
        <v>0</v>
      </c>
      <c r="G78" s="26">
        <f t="shared" si="3"/>
        <v>0</v>
      </c>
      <c r="H78" s="27">
        <f>'2. DOE - HEERF II'!H16</f>
        <v>0</v>
      </c>
      <c r="I78" s="29"/>
      <c r="J78" s="28"/>
      <c r="K78" s="28"/>
      <c r="L78" s="2"/>
    </row>
    <row r="79" spans="1:14" ht="15" x14ac:dyDescent="0.3">
      <c r="A79" s="23">
        <f>'2. DOE - HEERF II'!B17</f>
        <v>0</v>
      </c>
      <c r="B79" s="23">
        <f>'2. DOE - HEERF II'!A17</f>
        <v>0</v>
      </c>
      <c r="C79" s="23">
        <f>'2. DOE - HEERF II'!C17</f>
        <v>0</v>
      </c>
      <c r="D79" s="24">
        <f>'2. DOE - HEERF II'!D17</f>
        <v>0</v>
      </c>
      <c r="E79" s="25">
        <f>'2. DOE - HEERF II'!E17</f>
        <v>0</v>
      </c>
      <c r="F79" s="25">
        <f t="shared" si="4"/>
        <v>0</v>
      </c>
      <c r="G79" s="26">
        <f t="shared" si="3"/>
        <v>0</v>
      </c>
      <c r="H79" s="27">
        <f>'2. DOE - HEERF II'!H17</f>
        <v>0</v>
      </c>
      <c r="I79" s="29"/>
      <c r="J79" s="28"/>
      <c r="K79" s="28"/>
      <c r="L79" s="2"/>
    </row>
    <row r="80" spans="1:14" ht="15" x14ac:dyDescent="0.3">
      <c r="A80" s="23">
        <f>'2. DOE - HEERF II'!B18</f>
        <v>0</v>
      </c>
      <c r="B80" s="23">
        <f>'2. DOE - HEERF II'!A18</f>
        <v>0</v>
      </c>
      <c r="C80" s="23">
        <f>'2. DOE - HEERF II'!C18</f>
        <v>0</v>
      </c>
      <c r="D80" s="24">
        <f>'2. DOE - HEERF II'!D18</f>
        <v>0</v>
      </c>
      <c r="E80" s="25">
        <f>'2. DOE - HEERF II'!E18</f>
        <v>0</v>
      </c>
      <c r="F80" s="25">
        <f t="shared" si="4"/>
        <v>0</v>
      </c>
      <c r="G80" s="26">
        <f t="shared" si="3"/>
        <v>0</v>
      </c>
      <c r="H80" s="27">
        <f>'2. DOE - HEERF II'!H18</f>
        <v>0</v>
      </c>
      <c r="I80" s="30"/>
      <c r="J80" s="2"/>
      <c r="K80" s="2"/>
      <c r="L80" s="2"/>
    </row>
    <row r="81" spans="1:10" s="32" customFormat="1" ht="15" x14ac:dyDescent="0.3">
      <c r="A81" s="83" t="str">
        <f>'2. DOE - HEERF II'!B19</f>
        <v xml:space="preserve">Total </v>
      </c>
      <c r="B81" s="83"/>
      <c r="C81" s="83"/>
      <c r="D81" s="81">
        <f>SUM(D65:D80)</f>
        <v>246596.75</v>
      </c>
      <c r="E81" s="81">
        <f>SUM(E64:E80)</f>
        <v>104951</v>
      </c>
      <c r="F81" s="81">
        <f>SUM(F64:F80)</f>
        <v>-141645.75</v>
      </c>
      <c r="G81" s="84"/>
      <c r="H81" s="81"/>
      <c r="I81" s="31"/>
      <c r="J81" s="31"/>
    </row>
    <row r="82" spans="1:10" s="32" customFormat="1" ht="15" x14ac:dyDescent="0.3">
      <c r="A82" s="33" t="s">
        <v>14</v>
      </c>
      <c r="B82" s="33"/>
      <c r="C82" s="33"/>
      <c r="D82" s="34">
        <f>'2. DOE - HEERF II'!D20</f>
        <v>1905082</v>
      </c>
      <c r="E82" s="35"/>
      <c r="F82" s="35"/>
      <c r="I82" s="31"/>
      <c r="J82" s="31"/>
    </row>
    <row r="83" spans="1:10" s="32" customFormat="1" ht="15" x14ac:dyDescent="0.3">
      <c r="A83" s="85" t="s">
        <v>16</v>
      </c>
      <c r="B83" s="85"/>
      <c r="C83" s="85"/>
      <c r="D83" s="86">
        <f>D82-D81</f>
        <v>1658485.25</v>
      </c>
      <c r="E83" s="35"/>
      <c r="F83" s="35"/>
    </row>
    <row r="84" spans="1:10" s="32" customFormat="1" ht="15" x14ac:dyDescent="0.3">
      <c r="E84" s="35"/>
      <c r="F84" s="35"/>
    </row>
    <row r="85" spans="1:10" s="2" customFormat="1" ht="17.5" x14ac:dyDescent="0.3">
      <c r="A85" s="103" t="str">
        <f>'3. DOE - HEERF III'!B1</f>
        <v>DOE - HEERF III (ARPA)</v>
      </c>
      <c r="B85" s="11"/>
      <c r="C85" s="11"/>
      <c r="D85" s="11"/>
      <c r="E85" s="74"/>
      <c r="G85" s="20"/>
    </row>
    <row r="86" spans="1:10" ht="30" x14ac:dyDescent="0.3">
      <c r="A86" s="77" t="s">
        <v>35</v>
      </c>
      <c r="B86" s="77" t="s">
        <v>36</v>
      </c>
      <c r="C86" s="77" t="s">
        <v>37</v>
      </c>
      <c r="D86" s="77" t="s">
        <v>34</v>
      </c>
      <c r="E86" s="78" t="s">
        <v>5</v>
      </c>
      <c r="F86" s="78" t="s">
        <v>6</v>
      </c>
      <c r="G86" s="82" t="s">
        <v>7</v>
      </c>
      <c r="H86" s="78" t="s">
        <v>20</v>
      </c>
      <c r="I86" s="2"/>
      <c r="J86" s="2"/>
    </row>
    <row r="87" spans="1:10" ht="60" x14ac:dyDescent="0.3">
      <c r="A87" s="36" t="str">
        <f>'3. DOE - HEERF III'!B3</f>
        <v>HEERF III (a)(3) - Gift Basket PPE</v>
      </c>
      <c r="B87" s="36" t="str">
        <f>'3. DOE - HEERF III'!A3</f>
        <v>In-Progress</v>
      </c>
      <c r="C87" s="36" t="str">
        <f>'3. DOE - HEERF III'!C3</f>
        <v>ED-GRANTS-043020-002 (Supplemental)</v>
      </c>
      <c r="D87" s="37">
        <f>'3. DOE - HEERF III'!D3</f>
        <v>500</v>
      </c>
      <c r="E87" s="38">
        <f>'3. DOE - HEERF III'!E3</f>
        <v>250</v>
      </c>
      <c r="F87" s="38">
        <f>E87-D87</f>
        <v>-250</v>
      </c>
      <c r="G87" s="39">
        <f>-IFERROR(F87/D87,0)</f>
        <v>0.5</v>
      </c>
      <c r="H87" s="40" t="str">
        <f>'3. DOE - HEERF III'!H3</f>
        <v>Jane Doe</v>
      </c>
      <c r="I87" s="2"/>
      <c r="J87" s="2"/>
    </row>
    <row r="88" spans="1:10" ht="60" x14ac:dyDescent="0.3">
      <c r="A88" s="36" t="str">
        <f>'3. DOE - HEERF III'!B4</f>
        <v xml:space="preserve">HEERF III (a)(3) - Laptops for Transition to Online </v>
      </c>
      <c r="B88" s="36" t="str">
        <f>'3. DOE - HEERF III'!A4</f>
        <v>Proposed Project</v>
      </c>
      <c r="C88" s="36" t="str">
        <f>'3. DOE - HEERF III'!C4</f>
        <v>ED-GRANTS-043020-002 (Supplemental)</v>
      </c>
      <c r="D88" s="37">
        <f>'3. DOE - HEERF III'!D4</f>
        <v>250000</v>
      </c>
      <c r="E88" s="38">
        <f>'3. DOE - HEERF III'!E4</f>
        <v>0</v>
      </c>
      <c r="F88" s="38">
        <f t="shared" ref="F88:F101" si="5">E88-D88</f>
        <v>-250000</v>
      </c>
      <c r="G88" s="39">
        <f t="shared" ref="G88:G101" si="6">-IFERROR(F88/D88,0)</f>
        <v>1</v>
      </c>
      <c r="H88" s="40" t="str">
        <f>'3. DOE - HEERF III'!H4</f>
        <v>John Williams</v>
      </c>
      <c r="I88" s="2"/>
      <c r="J88" s="2"/>
    </row>
    <row r="89" spans="1:10" ht="15" x14ac:dyDescent="0.3">
      <c r="A89" s="36">
        <f>'3. DOE - HEERF III'!B5</f>
        <v>0</v>
      </c>
      <c r="B89" s="36">
        <f>'3. DOE - HEERF III'!A5</f>
        <v>0</v>
      </c>
      <c r="C89" s="36">
        <f>'3. DOE - HEERF III'!C5</f>
        <v>0</v>
      </c>
      <c r="D89" s="37">
        <f>'3. DOE - HEERF III'!D5</f>
        <v>0</v>
      </c>
      <c r="E89" s="38">
        <f>'3. DOE - HEERF III'!E5</f>
        <v>0</v>
      </c>
      <c r="F89" s="38">
        <f t="shared" si="5"/>
        <v>0</v>
      </c>
      <c r="G89" s="39">
        <f t="shared" si="6"/>
        <v>0</v>
      </c>
      <c r="H89" s="40">
        <f>'3. DOE - HEERF III'!H5</f>
        <v>0</v>
      </c>
      <c r="I89" s="2"/>
      <c r="J89" s="2"/>
    </row>
    <row r="90" spans="1:10" ht="15" x14ac:dyDescent="0.3">
      <c r="A90" s="36">
        <f>'3. DOE - HEERF III'!B6</f>
        <v>0</v>
      </c>
      <c r="B90" s="36">
        <f>'3. DOE - HEERF III'!A6</f>
        <v>0</v>
      </c>
      <c r="C90" s="36">
        <f>'3. DOE - HEERF III'!C6</f>
        <v>0</v>
      </c>
      <c r="D90" s="37">
        <f>'3. DOE - HEERF III'!D6</f>
        <v>0</v>
      </c>
      <c r="E90" s="38">
        <f>'3. DOE - HEERF III'!E6</f>
        <v>0</v>
      </c>
      <c r="F90" s="38">
        <f t="shared" si="5"/>
        <v>0</v>
      </c>
      <c r="G90" s="39">
        <f t="shared" si="6"/>
        <v>0</v>
      </c>
      <c r="H90" s="40">
        <f>'3. DOE - HEERF III'!H6</f>
        <v>0</v>
      </c>
      <c r="I90" s="2"/>
      <c r="J90" s="2"/>
    </row>
    <row r="91" spans="1:10" ht="15" x14ac:dyDescent="0.3">
      <c r="A91" s="36">
        <f>'3. DOE - HEERF III'!B7</f>
        <v>0</v>
      </c>
      <c r="B91" s="36">
        <f>'3. DOE - HEERF III'!A7</f>
        <v>0</v>
      </c>
      <c r="C91" s="36">
        <f>'3. DOE - HEERF III'!C7</f>
        <v>0</v>
      </c>
      <c r="D91" s="37">
        <f>'3. DOE - HEERF III'!D7</f>
        <v>0</v>
      </c>
      <c r="E91" s="38">
        <f>'3. DOE - HEERF III'!E7</f>
        <v>0</v>
      </c>
      <c r="F91" s="38">
        <f t="shared" si="5"/>
        <v>0</v>
      </c>
      <c r="G91" s="39">
        <f t="shared" si="6"/>
        <v>0</v>
      </c>
      <c r="H91" s="40">
        <f>'3. DOE - HEERF III'!H7</f>
        <v>0</v>
      </c>
      <c r="I91" s="2"/>
      <c r="J91" s="2"/>
    </row>
    <row r="92" spans="1:10" ht="15" x14ac:dyDescent="0.3">
      <c r="A92" s="36">
        <f>'3. DOE - HEERF III'!B8</f>
        <v>0</v>
      </c>
      <c r="B92" s="36">
        <f>'3. DOE - HEERF III'!A8</f>
        <v>0</v>
      </c>
      <c r="C92" s="36">
        <f>'3. DOE - HEERF III'!C8</f>
        <v>0</v>
      </c>
      <c r="D92" s="37">
        <f>'3. DOE - HEERF III'!D8</f>
        <v>0</v>
      </c>
      <c r="E92" s="38">
        <f>'3. DOE - HEERF III'!E8</f>
        <v>0</v>
      </c>
      <c r="F92" s="38">
        <f t="shared" si="5"/>
        <v>0</v>
      </c>
      <c r="G92" s="39">
        <f t="shared" si="6"/>
        <v>0</v>
      </c>
      <c r="H92" s="40">
        <f>'3. DOE - HEERF III'!H8</f>
        <v>0</v>
      </c>
      <c r="I92" s="2"/>
      <c r="J92" s="2"/>
    </row>
    <row r="93" spans="1:10" ht="15" x14ac:dyDescent="0.3">
      <c r="A93" s="36">
        <f>'3. DOE - HEERF III'!B9</f>
        <v>0</v>
      </c>
      <c r="B93" s="36">
        <f>'3. DOE - HEERF III'!A9</f>
        <v>0</v>
      </c>
      <c r="C93" s="36">
        <f>'3. DOE - HEERF III'!C9</f>
        <v>0</v>
      </c>
      <c r="D93" s="37">
        <f>'3. DOE - HEERF III'!D9</f>
        <v>0</v>
      </c>
      <c r="E93" s="38">
        <f>'3. DOE - HEERF III'!E9</f>
        <v>0</v>
      </c>
      <c r="F93" s="38">
        <f t="shared" si="5"/>
        <v>0</v>
      </c>
      <c r="G93" s="39">
        <f t="shared" si="6"/>
        <v>0</v>
      </c>
      <c r="H93" s="40">
        <f>'3. DOE - HEERF III'!H9</f>
        <v>0</v>
      </c>
      <c r="I93" s="2"/>
      <c r="J93" s="2"/>
    </row>
    <row r="94" spans="1:10" ht="15" x14ac:dyDescent="0.3">
      <c r="A94" s="36">
        <f>'3. DOE - HEERF III'!B10</f>
        <v>0</v>
      </c>
      <c r="B94" s="36">
        <f>'3. DOE - HEERF III'!A10</f>
        <v>0</v>
      </c>
      <c r="C94" s="36">
        <f>'3. DOE - HEERF III'!C10</f>
        <v>0</v>
      </c>
      <c r="D94" s="37">
        <f>'3. DOE - HEERF III'!D10</f>
        <v>0</v>
      </c>
      <c r="E94" s="38">
        <f>'3. DOE - HEERF III'!E10</f>
        <v>0</v>
      </c>
      <c r="F94" s="38">
        <f t="shared" si="5"/>
        <v>0</v>
      </c>
      <c r="G94" s="39">
        <f t="shared" si="6"/>
        <v>0</v>
      </c>
      <c r="H94" s="40">
        <f>'3. DOE - HEERF III'!H10</f>
        <v>0</v>
      </c>
      <c r="I94" s="2"/>
      <c r="J94" s="2"/>
    </row>
    <row r="95" spans="1:10" ht="15" x14ac:dyDescent="0.3">
      <c r="A95" s="36">
        <f>'3. DOE - HEERF III'!B11</f>
        <v>0</v>
      </c>
      <c r="B95" s="36">
        <f>'3. DOE - HEERF III'!A11</f>
        <v>0</v>
      </c>
      <c r="C95" s="36">
        <f>'3. DOE - HEERF III'!C11</f>
        <v>0</v>
      </c>
      <c r="D95" s="37">
        <f>'3. DOE - HEERF III'!D11</f>
        <v>0</v>
      </c>
      <c r="E95" s="38">
        <f>'3. DOE - HEERF III'!E11</f>
        <v>0</v>
      </c>
      <c r="F95" s="38">
        <f t="shared" si="5"/>
        <v>0</v>
      </c>
      <c r="G95" s="39">
        <f t="shared" si="6"/>
        <v>0</v>
      </c>
      <c r="H95" s="40">
        <f>'3. DOE - HEERF III'!H11</f>
        <v>0</v>
      </c>
      <c r="I95" s="2"/>
      <c r="J95" s="2"/>
    </row>
    <row r="96" spans="1:10" ht="15" x14ac:dyDescent="0.3">
      <c r="A96" s="36">
        <f>'3. DOE - HEERF III'!B12</f>
        <v>0</v>
      </c>
      <c r="B96" s="36">
        <f>'3. DOE - HEERF III'!A12</f>
        <v>0</v>
      </c>
      <c r="C96" s="36">
        <f>'3. DOE - HEERF III'!C12</f>
        <v>0</v>
      </c>
      <c r="D96" s="37">
        <f>'3. DOE - HEERF III'!D12</f>
        <v>0</v>
      </c>
      <c r="E96" s="38">
        <f>'3. DOE - HEERF III'!E12</f>
        <v>0</v>
      </c>
      <c r="F96" s="38">
        <f t="shared" si="5"/>
        <v>0</v>
      </c>
      <c r="G96" s="39">
        <f t="shared" si="6"/>
        <v>0</v>
      </c>
      <c r="H96" s="40">
        <f>'3. DOE - HEERF III'!H12</f>
        <v>0</v>
      </c>
      <c r="I96" s="2"/>
      <c r="J96" s="2"/>
    </row>
    <row r="97" spans="1:10" ht="15" x14ac:dyDescent="0.3">
      <c r="A97" s="36">
        <f>'3. DOE - HEERF III'!B13</f>
        <v>0</v>
      </c>
      <c r="B97" s="36">
        <f>'3. DOE - HEERF III'!A13</f>
        <v>0</v>
      </c>
      <c r="C97" s="36">
        <f>'3. DOE - HEERF III'!C13</f>
        <v>0</v>
      </c>
      <c r="D97" s="37">
        <f>'3. DOE - HEERF III'!D13</f>
        <v>0</v>
      </c>
      <c r="E97" s="38">
        <f>'3. DOE - HEERF III'!E13</f>
        <v>0</v>
      </c>
      <c r="F97" s="38">
        <f t="shared" si="5"/>
        <v>0</v>
      </c>
      <c r="G97" s="39">
        <f t="shared" si="6"/>
        <v>0</v>
      </c>
      <c r="H97" s="40">
        <f>'3. DOE - HEERF III'!H13</f>
        <v>0</v>
      </c>
      <c r="I97" s="2"/>
      <c r="J97" s="2"/>
    </row>
    <row r="98" spans="1:10" ht="15" x14ac:dyDescent="0.3">
      <c r="A98" s="36">
        <f>'3. DOE - HEERF III'!B14</f>
        <v>0</v>
      </c>
      <c r="B98" s="36">
        <f>'3. DOE - HEERF III'!A14</f>
        <v>0</v>
      </c>
      <c r="C98" s="36">
        <f>'3. DOE - HEERF III'!C14</f>
        <v>0</v>
      </c>
      <c r="D98" s="37">
        <f>'3. DOE - HEERF III'!D14</f>
        <v>0</v>
      </c>
      <c r="E98" s="38">
        <f>'3. DOE - HEERF III'!E14</f>
        <v>0</v>
      </c>
      <c r="F98" s="38">
        <f t="shared" si="5"/>
        <v>0</v>
      </c>
      <c r="G98" s="39">
        <f t="shared" si="6"/>
        <v>0</v>
      </c>
      <c r="H98" s="40">
        <f>'3. DOE - HEERF III'!H14</f>
        <v>0</v>
      </c>
      <c r="I98" s="2"/>
      <c r="J98" s="2"/>
    </row>
    <row r="99" spans="1:10" ht="15" x14ac:dyDescent="0.3">
      <c r="A99" s="36">
        <f>'3. DOE - HEERF III'!B15</f>
        <v>0</v>
      </c>
      <c r="B99" s="36">
        <f>'3. DOE - HEERF III'!A15</f>
        <v>0</v>
      </c>
      <c r="C99" s="36">
        <f>'3. DOE - HEERF III'!C15</f>
        <v>0</v>
      </c>
      <c r="D99" s="37">
        <f>'3. DOE - HEERF III'!D15</f>
        <v>0</v>
      </c>
      <c r="E99" s="38">
        <f>'3. DOE - HEERF III'!E15</f>
        <v>0</v>
      </c>
      <c r="F99" s="38">
        <f t="shared" si="5"/>
        <v>0</v>
      </c>
      <c r="G99" s="39">
        <f t="shared" si="6"/>
        <v>0</v>
      </c>
      <c r="H99" s="40">
        <f>'3. DOE - HEERF III'!H15</f>
        <v>0</v>
      </c>
      <c r="I99" s="2"/>
      <c r="J99" s="2"/>
    </row>
    <row r="100" spans="1:10" ht="15" x14ac:dyDescent="0.3">
      <c r="A100" s="36">
        <f>'3. DOE - HEERF III'!B16</f>
        <v>0</v>
      </c>
      <c r="B100" s="36">
        <f>'3. DOE - HEERF III'!A16</f>
        <v>0</v>
      </c>
      <c r="C100" s="36">
        <f>'3. DOE - HEERF III'!C16</f>
        <v>0</v>
      </c>
      <c r="D100" s="37">
        <f>'3. DOE - HEERF III'!D16</f>
        <v>0</v>
      </c>
      <c r="E100" s="38">
        <f>'3. DOE - HEERF III'!E16</f>
        <v>0</v>
      </c>
      <c r="F100" s="38">
        <f t="shared" si="5"/>
        <v>0</v>
      </c>
      <c r="G100" s="39">
        <f t="shared" si="6"/>
        <v>0</v>
      </c>
      <c r="H100" s="40">
        <f>'3. DOE - HEERF III'!H16</f>
        <v>0</v>
      </c>
      <c r="I100" s="2"/>
      <c r="J100" s="2"/>
    </row>
    <row r="101" spans="1:10" ht="15" x14ac:dyDescent="0.3">
      <c r="A101" s="36">
        <f>'3. DOE - HEERF III'!B17</f>
        <v>0</v>
      </c>
      <c r="B101" s="36">
        <f>'3. DOE - HEERF III'!A17</f>
        <v>0</v>
      </c>
      <c r="C101" s="36">
        <f>'3. DOE - HEERF III'!C17</f>
        <v>0</v>
      </c>
      <c r="D101" s="37">
        <f>'3. DOE - HEERF III'!D17</f>
        <v>0</v>
      </c>
      <c r="E101" s="38">
        <f>'3. DOE - HEERF III'!E17</f>
        <v>0</v>
      </c>
      <c r="F101" s="38">
        <f t="shared" si="5"/>
        <v>0</v>
      </c>
      <c r="G101" s="39">
        <f t="shared" si="6"/>
        <v>0</v>
      </c>
      <c r="H101" s="40">
        <f>'3. DOE - HEERF III'!H17</f>
        <v>0</v>
      </c>
      <c r="I101" s="2"/>
      <c r="J101" s="2"/>
    </row>
    <row r="102" spans="1:10" ht="15" x14ac:dyDescent="0.3">
      <c r="A102" s="83" t="str">
        <f>'3. DOE - HEERF III'!B19</f>
        <v xml:space="preserve">Total </v>
      </c>
      <c r="B102" s="83"/>
      <c r="C102" s="83"/>
      <c r="D102" s="81">
        <f>SUM(D87:D101)</f>
        <v>250500</v>
      </c>
      <c r="E102" s="81">
        <f>SUM(E87:E101)</f>
        <v>250</v>
      </c>
      <c r="F102" s="81">
        <f>SUM(F87:F101)</f>
        <v>-250250</v>
      </c>
      <c r="G102" s="84"/>
      <c r="H102" s="81"/>
      <c r="I102" s="2"/>
      <c r="J102" s="2"/>
    </row>
    <row r="103" spans="1:10" ht="15" x14ac:dyDescent="0.3">
      <c r="A103" s="33" t="s">
        <v>14</v>
      </c>
      <c r="B103" s="33"/>
      <c r="C103" s="33"/>
      <c r="D103" s="34">
        <f>'3. DOE - HEERF III'!D20</f>
        <v>3320235</v>
      </c>
      <c r="E103" s="35"/>
      <c r="F103" s="35"/>
      <c r="G103" s="32"/>
      <c r="H103" s="21"/>
      <c r="I103" s="2"/>
      <c r="J103" s="2"/>
    </row>
    <row r="104" spans="1:10" ht="15" x14ac:dyDescent="0.3">
      <c r="A104" s="85" t="s">
        <v>16</v>
      </c>
      <c r="B104" s="85"/>
      <c r="C104" s="85"/>
      <c r="D104" s="86">
        <f>D103-D102</f>
        <v>3069735</v>
      </c>
      <c r="E104" s="35"/>
      <c r="F104" s="35"/>
      <c r="G104" s="32"/>
      <c r="H104" s="21"/>
      <c r="I104" s="2"/>
      <c r="J104" s="2"/>
    </row>
    <row r="105" spans="1:10" x14ac:dyDescent="0.3">
      <c r="G105" s="21"/>
      <c r="H105" s="21"/>
      <c r="I105" s="2"/>
      <c r="J105" s="2"/>
    </row>
    <row r="106" spans="1:10" s="2" customFormat="1" ht="17.5" x14ac:dyDescent="0.3">
      <c r="A106" s="103" t="str">
        <f>'4. BIE - ESF CARES'!B1</f>
        <v>BIE - ESF I (CARES)</v>
      </c>
      <c r="B106" s="11"/>
      <c r="C106" s="11"/>
      <c r="D106" s="11"/>
      <c r="E106" s="74"/>
      <c r="G106" s="20"/>
    </row>
    <row r="107" spans="1:10" ht="30" x14ac:dyDescent="0.3">
      <c r="A107" s="77" t="s">
        <v>35</v>
      </c>
      <c r="B107" s="77" t="s">
        <v>36</v>
      </c>
      <c r="C107" s="77" t="s">
        <v>37</v>
      </c>
      <c r="D107" s="77" t="s">
        <v>34</v>
      </c>
      <c r="E107" s="78" t="s">
        <v>5</v>
      </c>
      <c r="F107" s="78" t="s">
        <v>6</v>
      </c>
      <c r="G107" s="82" t="s">
        <v>7</v>
      </c>
      <c r="H107" s="78" t="s">
        <v>20</v>
      </c>
    </row>
    <row r="108" spans="1:10" ht="15" x14ac:dyDescent="0.3">
      <c r="A108" s="23">
        <f>'4. BIE - ESF CARES'!B3</f>
        <v>0</v>
      </c>
      <c r="B108" s="23">
        <f>'4. BIE - ESF CARES'!A3</f>
        <v>0</v>
      </c>
      <c r="C108" s="23">
        <f>'4. BIE - ESF CARES'!C3</f>
        <v>0</v>
      </c>
      <c r="D108" s="24">
        <f>'4. BIE - ESF CARES'!D3</f>
        <v>0</v>
      </c>
      <c r="E108" s="25">
        <f>'4. BIE - ESF CARES'!E3</f>
        <v>0</v>
      </c>
      <c r="F108" s="25">
        <f>'4. BIE - ESF CARES'!F3</f>
        <v>0</v>
      </c>
      <c r="G108" s="26">
        <f>-IFERROR(F108/D108,0)</f>
        <v>0</v>
      </c>
      <c r="H108" s="27">
        <f>'4. BIE - ESF CARES'!H3</f>
        <v>0</v>
      </c>
    </row>
    <row r="109" spans="1:10" ht="15" x14ac:dyDescent="0.3">
      <c r="A109" s="23">
        <f>'4. BIE - ESF CARES'!B4</f>
        <v>0</v>
      </c>
      <c r="B109" s="23">
        <f>'4. BIE - ESF CARES'!A4</f>
        <v>0</v>
      </c>
      <c r="C109" s="23">
        <f>'4. BIE - ESF CARES'!C4</f>
        <v>0</v>
      </c>
      <c r="D109" s="24">
        <f>'4. BIE - ESF CARES'!D4</f>
        <v>0</v>
      </c>
      <c r="E109" s="25">
        <f>'4. BIE - ESF CARES'!E4</f>
        <v>0</v>
      </c>
      <c r="F109" s="25">
        <f>'4. BIE - ESF CARES'!F4</f>
        <v>0</v>
      </c>
      <c r="G109" s="26">
        <f t="shared" ref="G109:G123" si="7">-IFERROR(F109/D109,0)</f>
        <v>0</v>
      </c>
      <c r="H109" s="27">
        <f>'4. BIE - ESF CARES'!H4</f>
        <v>0</v>
      </c>
    </row>
    <row r="110" spans="1:10" ht="15" x14ac:dyDescent="0.3">
      <c r="A110" s="23">
        <f>'4. BIE - ESF CARES'!B5</f>
        <v>0</v>
      </c>
      <c r="B110" s="23">
        <f>'4. BIE - ESF CARES'!A5</f>
        <v>0</v>
      </c>
      <c r="C110" s="23">
        <f>'4. BIE - ESF CARES'!C5</f>
        <v>0</v>
      </c>
      <c r="D110" s="24">
        <f>'4. BIE - ESF CARES'!D5</f>
        <v>0</v>
      </c>
      <c r="E110" s="25">
        <f>'4. BIE - ESF CARES'!E5</f>
        <v>0</v>
      </c>
      <c r="F110" s="25">
        <f>'4. BIE - ESF CARES'!F5</f>
        <v>0</v>
      </c>
      <c r="G110" s="26">
        <f t="shared" si="7"/>
        <v>0</v>
      </c>
      <c r="H110" s="27">
        <f>'4. BIE - ESF CARES'!H5</f>
        <v>0</v>
      </c>
    </row>
    <row r="111" spans="1:10" ht="15" x14ac:dyDescent="0.3">
      <c r="A111" s="23">
        <f>'4. BIE - ESF CARES'!B6</f>
        <v>0</v>
      </c>
      <c r="B111" s="23">
        <f>'4. BIE - ESF CARES'!A6</f>
        <v>0</v>
      </c>
      <c r="C111" s="23">
        <f>'4. BIE - ESF CARES'!C6</f>
        <v>0</v>
      </c>
      <c r="D111" s="24">
        <f>'4. BIE - ESF CARES'!D6</f>
        <v>0</v>
      </c>
      <c r="E111" s="25">
        <f>'4. BIE - ESF CARES'!E6</f>
        <v>0</v>
      </c>
      <c r="F111" s="25">
        <f>'4. BIE - ESF CARES'!F6</f>
        <v>0</v>
      </c>
      <c r="G111" s="26">
        <f t="shared" si="7"/>
        <v>0</v>
      </c>
      <c r="H111" s="27">
        <f>'4. BIE - ESF CARES'!H6</f>
        <v>0</v>
      </c>
    </row>
    <row r="112" spans="1:10" ht="15" x14ac:dyDescent="0.3">
      <c r="A112" s="23">
        <f>'4. BIE - ESF CARES'!B7</f>
        <v>0</v>
      </c>
      <c r="B112" s="23">
        <f>'4. BIE - ESF CARES'!A7</f>
        <v>0</v>
      </c>
      <c r="C112" s="23">
        <f>'4. BIE - ESF CARES'!C7</f>
        <v>0</v>
      </c>
      <c r="D112" s="24">
        <f>'4. BIE - ESF CARES'!D7</f>
        <v>0</v>
      </c>
      <c r="E112" s="25">
        <f>'4. BIE - ESF CARES'!E7</f>
        <v>0</v>
      </c>
      <c r="F112" s="25">
        <f>'4. BIE - ESF CARES'!F7</f>
        <v>0</v>
      </c>
      <c r="G112" s="26">
        <f t="shared" si="7"/>
        <v>0</v>
      </c>
      <c r="H112" s="27">
        <f>'4. BIE - ESF CARES'!H7</f>
        <v>0</v>
      </c>
    </row>
    <row r="113" spans="1:8" ht="15" x14ac:dyDescent="0.3">
      <c r="A113" s="23">
        <f>'4. BIE - ESF CARES'!B8</f>
        <v>0</v>
      </c>
      <c r="B113" s="23">
        <f>'4. BIE - ESF CARES'!A8</f>
        <v>0</v>
      </c>
      <c r="C113" s="23">
        <f>'4. BIE - ESF CARES'!C8</f>
        <v>0</v>
      </c>
      <c r="D113" s="24">
        <f>'4. BIE - ESF CARES'!D8</f>
        <v>0</v>
      </c>
      <c r="E113" s="25">
        <f>'4. BIE - ESF CARES'!E8</f>
        <v>0</v>
      </c>
      <c r="F113" s="25">
        <f>'4. BIE - ESF CARES'!F8</f>
        <v>0</v>
      </c>
      <c r="G113" s="26">
        <f t="shared" si="7"/>
        <v>0</v>
      </c>
      <c r="H113" s="27">
        <f>'4. BIE - ESF CARES'!H8</f>
        <v>0</v>
      </c>
    </row>
    <row r="114" spans="1:8" ht="15" x14ac:dyDescent="0.3">
      <c r="A114" s="23">
        <f>'4. BIE - ESF CARES'!B9</f>
        <v>0</v>
      </c>
      <c r="B114" s="23">
        <f>'4. BIE - ESF CARES'!A9</f>
        <v>0</v>
      </c>
      <c r="C114" s="23">
        <f>'4. BIE - ESF CARES'!C9</f>
        <v>0</v>
      </c>
      <c r="D114" s="24">
        <f>'4. BIE - ESF CARES'!D9</f>
        <v>0</v>
      </c>
      <c r="E114" s="25">
        <f>'4. BIE - ESF CARES'!E9</f>
        <v>0</v>
      </c>
      <c r="F114" s="25">
        <f>'4. BIE - ESF CARES'!F9</f>
        <v>0</v>
      </c>
      <c r="G114" s="26">
        <f t="shared" si="7"/>
        <v>0</v>
      </c>
      <c r="H114" s="27">
        <f>'4. BIE - ESF CARES'!H9</f>
        <v>0</v>
      </c>
    </row>
    <row r="115" spans="1:8" ht="15" x14ac:dyDescent="0.3">
      <c r="A115" s="23">
        <f>'4. BIE - ESF CARES'!B10</f>
        <v>0</v>
      </c>
      <c r="B115" s="23">
        <f>'4. BIE - ESF CARES'!A10</f>
        <v>0</v>
      </c>
      <c r="C115" s="23">
        <f>'4. BIE - ESF CARES'!C10</f>
        <v>0</v>
      </c>
      <c r="D115" s="24">
        <f>'4. BIE - ESF CARES'!D10</f>
        <v>0</v>
      </c>
      <c r="E115" s="25">
        <f>'4. BIE - ESF CARES'!E10</f>
        <v>0</v>
      </c>
      <c r="F115" s="25">
        <f>'4. BIE - ESF CARES'!F10</f>
        <v>0</v>
      </c>
      <c r="G115" s="26">
        <f t="shared" si="7"/>
        <v>0</v>
      </c>
      <c r="H115" s="27">
        <f>'4. BIE - ESF CARES'!H10</f>
        <v>0</v>
      </c>
    </row>
    <row r="116" spans="1:8" ht="15" x14ac:dyDescent="0.3">
      <c r="A116" s="23">
        <f>'4. BIE - ESF CARES'!B11</f>
        <v>0</v>
      </c>
      <c r="B116" s="23">
        <f>'4. BIE - ESF CARES'!A11</f>
        <v>0</v>
      </c>
      <c r="C116" s="23">
        <f>'4. BIE - ESF CARES'!C11</f>
        <v>0</v>
      </c>
      <c r="D116" s="24">
        <f>'4. BIE - ESF CARES'!D11</f>
        <v>0</v>
      </c>
      <c r="E116" s="25">
        <f>'4. BIE - ESF CARES'!E11</f>
        <v>0</v>
      </c>
      <c r="F116" s="25">
        <f>'4. BIE - ESF CARES'!F11</f>
        <v>0</v>
      </c>
      <c r="G116" s="26">
        <f t="shared" si="7"/>
        <v>0</v>
      </c>
      <c r="H116" s="27">
        <f>'4. BIE - ESF CARES'!H11</f>
        <v>0</v>
      </c>
    </row>
    <row r="117" spans="1:8" ht="15" x14ac:dyDescent="0.3">
      <c r="A117" s="23">
        <f>'4. BIE - ESF CARES'!B12</f>
        <v>0</v>
      </c>
      <c r="B117" s="23">
        <f>'4. BIE - ESF CARES'!A12</f>
        <v>0</v>
      </c>
      <c r="C117" s="23">
        <f>'4. BIE - ESF CARES'!C12</f>
        <v>0</v>
      </c>
      <c r="D117" s="24">
        <f>'4. BIE - ESF CARES'!D12</f>
        <v>0</v>
      </c>
      <c r="E117" s="25">
        <f>'4. BIE - ESF CARES'!E12</f>
        <v>0</v>
      </c>
      <c r="F117" s="25">
        <f>'4. BIE - ESF CARES'!F12</f>
        <v>0</v>
      </c>
      <c r="G117" s="26">
        <f t="shared" si="7"/>
        <v>0</v>
      </c>
      <c r="H117" s="27">
        <f>'4. BIE - ESF CARES'!H12</f>
        <v>0</v>
      </c>
    </row>
    <row r="118" spans="1:8" ht="15" x14ac:dyDescent="0.3">
      <c r="A118" s="23">
        <f>'4. BIE - ESF CARES'!B13</f>
        <v>0</v>
      </c>
      <c r="B118" s="23">
        <f>'4. BIE - ESF CARES'!A13</f>
        <v>0</v>
      </c>
      <c r="C118" s="23">
        <f>'4. BIE - ESF CARES'!C13</f>
        <v>0</v>
      </c>
      <c r="D118" s="24">
        <f>'4. BIE - ESF CARES'!D13</f>
        <v>0</v>
      </c>
      <c r="E118" s="25">
        <f>'4. BIE - ESF CARES'!E13</f>
        <v>0</v>
      </c>
      <c r="F118" s="25">
        <f>'4. BIE - ESF CARES'!F13</f>
        <v>0</v>
      </c>
      <c r="G118" s="26">
        <f t="shared" si="7"/>
        <v>0</v>
      </c>
      <c r="H118" s="27">
        <f>'4. BIE - ESF CARES'!H13</f>
        <v>0</v>
      </c>
    </row>
    <row r="119" spans="1:8" ht="15" x14ac:dyDescent="0.3">
      <c r="A119" s="23">
        <f>'4. BIE - ESF CARES'!B14</f>
        <v>0</v>
      </c>
      <c r="B119" s="23">
        <f>'4. BIE - ESF CARES'!A14</f>
        <v>0</v>
      </c>
      <c r="C119" s="23">
        <f>'4. BIE - ESF CARES'!C14</f>
        <v>0</v>
      </c>
      <c r="D119" s="24">
        <f>'4. BIE - ESF CARES'!D14</f>
        <v>0</v>
      </c>
      <c r="E119" s="25">
        <f>'4. BIE - ESF CARES'!E14</f>
        <v>0</v>
      </c>
      <c r="F119" s="25">
        <f>'4. BIE - ESF CARES'!F14</f>
        <v>0</v>
      </c>
      <c r="G119" s="26">
        <f t="shared" si="7"/>
        <v>0</v>
      </c>
      <c r="H119" s="27">
        <f>'4. BIE - ESF CARES'!H14</f>
        <v>0</v>
      </c>
    </row>
    <row r="120" spans="1:8" ht="15" x14ac:dyDescent="0.3">
      <c r="A120" s="23">
        <f>'4. BIE - ESF CARES'!B15</f>
        <v>0</v>
      </c>
      <c r="B120" s="23">
        <f>'4. BIE - ESF CARES'!A15</f>
        <v>0</v>
      </c>
      <c r="C120" s="23">
        <f>'4. BIE - ESF CARES'!C15</f>
        <v>0</v>
      </c>
      <c r="D120" s="24">
        <f>'4. BIE - ESF CARES'!D15</f>
        <v>0</v>
      </c>
      <c r="E120" s="25">
        <f>'4. BIE - ESF CARES'!E15</f>
        <v>0</v>
      </c>
      <c r="F120" s="25">
        <f>'4. BIE - ESF CARES'!F15</f>
        <v>0</v>
      </c>
      <c r="G120" s="26">
        <f t="shared" si="7"/>
        <v>0</v>
      </c>
      <c r="H120" s="27">
        <f>'4. BIE - ESF CARES'!H15</f>
        <v>0</v>
      </c>
    </row>
    <row r="121" spans="1:8" ht="15" x14ac:dyDescent="0.3">
      <c r="A121" s="23">
        <f>'4. BIE - ESF CARES'!B16</f>
        <v>0</v>
      </c>
      <c r="B121" s="23">
        <f>'4. BIE - ESF CARES'!A16</f>
        <v>0</v>
      </c>
      <c r="C121" s="23">
        <f>'4. BIE - ESF CARES'!C16</f>
        <v>0</v>
      </c>
      <c r="D121" s="24">
        <f>'4. BIE - ESF CARES'!D16</f>
        <v>0</v>
      </c>
      <c r="E121" s="25">
        <f>'4. BIE - ESF CARES'!E16</f>
        <v>0</v>
      </c>
      <c r="F121" s="25">
        <f>'4. BIE - ESF CARES'!F16</f>
        <v>0</v>
      </c>
      <c r="G121" s="26">
        <f t="shared" si="7"/>
        <v>0</v>
      </c>
      <c r="H121" s="27">
        <f>'4. BIE - ESF CARES'!H16</f>
        <v>0</v>
      </c>
    </row>
    <row r="122" spans="1:8" ht="15" x14ac:dyDescent="0.3">
      <c r="A122" s="23">
        <f>'4. BIE - ESF CARES'!B17</f>
        <v>0</v>
      </c>
      <c r="B122" s="23">
        <f>'4. BIE - ESF CARES'!A17</f>
        <v>0</v>
      </c>
      <c r="C122" s="23">
        <f>'4. BIE - ESF CARES'!C17</f>
        <v>0</v>
      </c>
      <c r="D122" s="24">
        <f>'4. BIE - ESF CARES'!D17</f>
        <v>0</v>
      </c>
      <c r="E122" s="25">
        <f>'4. BIE - ESF CARES'!E17</f>
        <v>0</v>
      </c>
      <c r="F122" s="25">
        <f>'4. BIE - ESF CARES'!F17</f>
        <v>0</v>
      </c>
      <c r="G122" s="26">
        <f t="shared" si="7"/>
        <v>0</v>
      </c>
      <c r="H122" s="27">
        <f>'4. BIE - ESF CARES'!H17</f>
        <v>0</v>
      </c>
    </row>
    <row r="123" spans="1:8" ht="15" x14ac:dyDescent="0.3">
      <c r="A123" s="23">
        <f>'4. BIE - ESF CARES'!B18</f>
        <v>0</v>
      </c>
      <c r="B123" s="23">
        <f>'4. BIE - ESF CARES'!A18</f>
        <v>0</v>
      </c>
      <c r="C123" s="23">
        <f>'4. BIE - ESF CARES'!C18</f>
        <v>0</v>
      </c>
      <c r="D123" s="24">
        <f>'4. BIE - ESF CARES'!D18</f>
        <v>0</v>
      </c>
      <c r="E123" s="25">
        <f>'4. BIE - ESF CARES'!E18</f>
        <v>0</v>
      </c>
      <c r="F123" s="25">
        <f>'4. BIE - ESF CARES'!F18</f>
        <v>0</v>
      </c>
      <c r="G123" s="26">
        <f t="shared" si="7"/>
        <v>0</v>
      </c>
      <c r="H123" s="27">
        <f>'4. BIE - ESF CARES'!H18</f>
        <v>0</v>
      </c>
    </row>
    <row r="124" spans="1:8" ht="15" x14ac:dyDescent="0.3">
      <c r="A124" s="83" t="str">
        <f>'4. BIE - ESF CARES'!B19</f>
        <v xml:space="preserve">Total </v>
      </c>
      <c r="B124" s="83"/>
      <c r="C124" s="83"/>
      <c r="D124" s="81">
        <f>SUM(D108:D123)</f>
        <v>0</v>
      </c>
      <c r="E124" s="81">
        <f>SUM(E107:E123)</f>
        <v>0</v>
      </c>
      <c r="F124" s="81">
        <f>SUM(F107:F123)</f>
        <v>0</v>
      </c>
      <c r="G124" s="84"/>
      <c r="H124" s="81"/>
    </row>
    <row r="125" spans="1:8" ht="15" x14ac:dyDescent="0.3">
      <c r="A125" s="33" t="s">
        <v>14</v>
      </c>
      <c r="B125" s="33"/>
      <c r="C125" s="33"/>
      <c r="D125" s="34">
        <f>'4. BIE - ESF CARES'!D20</f>
        <v>1016249</v>
      </c>
      <c r="E125" s="35"/>
      <c r="F125" s="35"/>
      <c r="G125" s="32"/>
      <c r="H125" s="32"/>
    </row>
    <row r="126" spans="1:8" ht="15" x14ac:dyDescent="0.3">
      <c r="A126" s="85" t="s">
        <v>16</v>
      </c>
      <c r="B126" s="85"/>
      <c r="C126" s="85"/>
      <c r="D126" s="86">
        <f>D125-D124</f>
        <v>1016249</v>
      </c>
      <c r="E126" s="35"/>
      <c r="F126" s="35"/>
      <c r="G126" s="32"/>
      <c r="H126" s="32"/>
    </row>
    <row r="128" spans="1:8" s="2" customFormat="1" ht="17.5" x14ac:dyDescent="0.3">
      <c r="A128" s="103" t="str">
        <f>'5. BIE - ESF CRRSA'!B1</f>
        <v>BIE - ESF II (CRRSA)</v>
      </c>
      <c r="B128" s="11"/>
      <c r="C128" s="11"/>
      <c r="D128" s="11"/>
      <c r="E128" s="74"/>
      <c r="G128" s="20"/>
    </row>
    <row r="129" spans="1:8" ht="30" x14ac:dyDescent="0.3">
      <c r="A129" s="77" t="s">
        <v>35</v>
      </c>
      <c r="B129" s="77" t="s">
        <v>36</v>
      </c>
      <c r="C129" s="77" t="s">
        <v>37</v>
      </c>
      <c r="D129" s="77" t="s">
        <v>34</v>
      </c>
      <c r="E129" s="78" t="s">
        <v>5</v>
      </c>
      <c r="F129" s="78" t="s">
        <v>6</v>
      </c>
      <c r="G129" s="82" t="s">
        <v>7</v>
      </c>
      <c r="H129" s="78" t="s">
        <v>20</v>
      </c>
    </row>
    <row r="130" spans="1:8" ht="15" x14ac:dyDescent="0.3">
      <c r="A130" s="23">
        <f>'5. BIE - ESF CRRSA'!B3</f>
        <v>0</v>
      </c>
      <c r="B130" s="23">
        <f>'5. BIE - ESF CRRSA'!A3</f>
        <v>0</v>
      </c>
      <c r="C130" s="23">
        <f>'5. BIE - ESF CRRSA'!C3</f>
        <v>0</v>
      </c>
      <c r="D130" s="24">
        <f>'5. BIE - ESF CRRSA'!D3</f>
        <v>0</v>
      </c>
      <c r="E130" s="25">
        <f>'5. BIE - ESF CRRSA'!E3</f>
        <v>0</v>
      </c>
      <c r="F130" s="25">
        <f>'5. BIE - ESF CRRSA'!F3</f>
        <v>0</v>
      </c>
      <c r="G130" s="26">
        <f>-IFERROR(F130/D130,0)</f>
        <v>0</v>
      </c>
      <c r="H130" s="27">
        <f>'5. BIE - ESF CRRSA'!H3</f>
        <v>0</v>
      </c>
    </row>
    <row r="131" spans="1:8" ht="15" x14ac:dyDescent="0.3">
      <c r="A131" s="23">
        <f>'5. BIE - ESF CRRSA'!B4</f>
        <v>0</v>
      </c>
      <c r="B131" s="23">
        <f>'5. BIE - ESF CRRSA'!A4</f>
        <v>0</v>
      </c>
      <c r="C131" s="23">
        <f>'5. BIE - ESF CRRSA'!C4</f>
        <v>0</v>
      </c>
      <c r="D131" s="24">
        <f>'5. BIE - ESF CRRSA'!D4</f>
        <v>0</v>
      </c>
      <c r="E131" s="25">
        <f>'5. BIE - ESF CRRSA'!E4</f>
        <v>0</v>
      </c>
      <c r="F131" s="25">
        <f>'5. BIE - ESF CRRSA'!F4</f>
        <v>0</v>
      </c>
      <c r="G131" s="26">
        <f t="shared" ref="G131:G145" si="8">-IFERROR(F131/D131,0)</f>
        <v>0</v>
      </c>
      <c r="H131" s="27">
        <f>'5. BIE - ESF CRRSA'!H4</f>
        <v>0</v>
      </c>
    </row>
    <row r="132" spans="1:8" ht="15" x14ac:dyDescent="0.3">
      <c r="A132" s="23">
        <f>'5. BIE - ESF CRRSA'!B5</f>
        <v>0</v>
      </c>
      <c r="B132" s="23">
        <f>'5. BIE - ESF CRRSA'!A5</f>
        <v>0</v>
      </c>
      <c r="C132" s="23">
        <f>'5. BIE - ESF CRRSA'!C5</f>
        <v>0</v>
      </c>
      <c r="D132" s="24">
        <f>'5. BIE - ESF CRRSA'!D5</f>
        <v>0</v>
      </c>
      <c r="E132" s="25">
        <f>'5. BIE - ESF CRRSA'!E5</f>
        <v>0</v>
      </c>
      <c r="F132" s="25">
        <f>'5. BIE - ESF CRRSA'!F5</f>
        <v>0</v>
      </c>
      <c r="G132" s="26">
        <f t="shared" si="8"/>
        <v>0</v>
      </c>
      <c r="H132" s="27">
        <f>'5. BIE - ESF CRRSA'!H5</f>
        <v>0</v>
      </c>
    </row>
    <row r="133" spans="1:8" ht="15" x14ac:dyDescent="0.3">
      <c r="A133" s="23">
        <f>'5. BIE - ESF CRRSA'!B6</f>
        <v>0</v>
      </c>
      <c r="B133" s="23">
        <f>'5. BIE - ESF CRRSA'!A6</f>
        <v>0</v>
      </c>
      <c r="C133" s="23">
        <f>'5. BIE - ESF CRRSA'!C6</f>
        <v>0</v>
      </c>
      <c r="D133" s="24">
        <f>'5. BIE - ESF CRRSA'!D6</f>
        <v>0</v>
      </c>
      <c r="E133" s="25">
        <f>'5. BIE - ESF CRRSA'!E6</f>
        <v>0</v>
      </c>
      <c r="F133" s="25">
        <f>'5. BIE - ESF CRRSA'!F6</f>
        <v>0</v>
      </c>
      <c r="G133" s="26">
        <f t="shared" si="8"/>
        <v>0</v>
      </c>
      <c r="H133" s="27">
        <f>'5. BIE - ESF CRRSA'!H6</f>
        <v>0</v>
      </c>
    </row>
    <row r="134" spans="1:8" ht="15" x14ac:dyDescent="0.3">
      <c r="A134" s="23">
        <f>'5. BIE - ESF CRRSA'!B7</f>
        <v>0</v>
      </c>
      <c r="B134" s="23">
        <f>'5. BIE - ESF CRRSA'!A7</f>
        <v>0</v>
      </c>
      <c r="C134" s="23">
        <f>'5. BIE - ESF CRRSA'!C7</f>
        <v>0</v>
      </c>
      <c r="D134" s="24">
        <f>'5. BIE - ESF CRRSA'!D7</f>
        <v>0</v>
      </c>
      <c r="E134" s="25">
        <f>'5. BIE - ESF CRRSA'!E7</f>
        <v>0</v>
      </c>
      <c r="F134" s="25">
        <f>'5. BIE - ESF CRRSA'!F7</f>
        <v>0</v>
      </c>
      <c r="G134" s="26">
        <f t="shared" si="8"/>
        <v>0</v>
      </c>
      <c r="H134" s="27">
        <f>'5. BIE - ESF CRRSA'!H7</f>
        <v>0</v>
      </c>
    </row>
    <row r="135" spans="1:8" ht="15" x14ac:dyDescent="0.3">
      <c r="A135" s="23">
        <f>'5. BIE - ESF CRRSA'!B8</f>
        <v>0</v>
      </c>
      <c r="B135" s="23">
        <f>'5. BIE - ESF CRRSA'!A8</f>
        <v>0</v>
      </c>
      <c r="C135" s="23">
        <f>'5. BIE - ESF CRRSA'!C8</f>
        <v>0</v>
      </c>
      <c r="D135" s="24">
        <f>'5. BIE - ESF CRRSA'!D8</f>
        <v>0</v>
      </c>
      <c r="E135" s="25">
        <f>'5. BIE - ESF CRRSA'!E8</f>
        <v>0</v>
      </c>
      <c r="F135" s="25">
        <f>'5. BIE - ESF CRRSA'!F8</f>
        <v>0</v>
      </c>
      <c r="G135" s="26">
        <f t="shared" si="8"/>
        <v>0</v>
      </c>
      <c r="H135" s="27">
        <f>'5. BIE - ESF CRRSA'!H8</f>
        <v>0</v>
      </c>
    </row>
    <row r="136" spans="1:8" ht="15" x14ac:dyDescent="0.3">
      <c r="A136" s="23">
        <f>'5. BIE - ESF CRRSA'!B9</f>
        <v>0</v>
      </c>
      <c r="B136" s="23">
        <f>'5. BIE - ESF CRRSA'!A9</f>
        <v>0</v>
      </c>
      <c r="C136" s="23">
        <f>'5. BIE - ESF CRRSA'!C9</f>
        <v>0</v>
      </c>
      <c r="D136" s="24">
        <f>'5. BIE - ESF CRRSA'!D9</f>
        <v>0</v>
      </c>
      <c r="E136" s="25">
        <f>'5. BIE - ESF CRRSA'!E9</f>
        <v>0</v>
      </c>
      <c r="F136" s="25">
        <f>'5. BIE - ESF CRRSA'!F9</f>
        <v>0</v>
      </c>
      <c r="G136" s="26">
        <f t="shared" si="8"/>
        <v>0</v>
      </c>
      <c r="H136" s="27">
        <f>'5. BIE - ESF CRRSA'!H9</f>
        <v>0</v>
      </c>
    </row>
    <row r="137" spans="1:8" ht="15" x14ac:dyDescent="0.3">
      <c r="A137" s="23">
        <f>'5. BIE - ESF CRRSA'!B10</f>
        <v>0</v>
      </c>
      <c r="B137" s="23">
        <f>'5. BIE - ESF CRRSA'!A10</f>
        <v>0</v>
      </c>
      <c r="C137" s="23">
        <f>'5. BIE - ESF CRRSA'!C10</f>
        <v>0</v>
      </c>
      <c r="D137" s="24">
        <f>'5. BIE - ESF CRRSA'!D10</f>
        <v>0</v>
      </c>
      <c r="E137" s="25">
        <f>'5. BIE - ESF CRRSA'!E10</f>
        <v>0</v>
      </c>
      <c r="F137" s="25">
        <f>'5. BIE - ESF CRRSA'!F10</f>
        <v>0</v>
      </c>
      <c r="G137" s="26">
        <f t="shared" si="8"/>
        <v>0</v>
      </c>
      <c r="H137" s="27">
        <f>'5. BIE - ESF CRRSA'!H10</f>
        <v>0</v>
      </c>
    </row>
    <row r="138" spans="1:8" ht="15" x14ac:dyDescent="0.3">
      <c r="A138" s="23">
        <f>'5. BIE - ESF CRRSA'!B11</f>
        <v>0</v>
      </c>
      <c r="B138" s="23">
        <f>'5. BIE - ESF CRRSA'!A11</f>
        <v>0</v>
      </c>
      <c r="C138" s="23">
        <f>'5. BIE - ESF CRRSA'!C11</f>
        <v>0</v>
      </c>
      <c r="D138" s="24">
        <f>'5. BIE - ESF CRRSA'!D11</f>
        <v>0</v>
      </c>
      <c r="E138" s="25">
        <f>'5. BIE - ESF CRRSA'!E11</f>
        <v>0</v>
      </c>
      <c r="F138" s="25">
        <f>'5. BIE - ESF CRRSA'!F11</f>
        <v>0</v>
      </c>
      <c r="G138" s="26">
        <f t="shared" si="8"/>
        <v>0</v>
      </c>
      <c r="H138" s="27">
        <f>'5. BIE - ESF CRRSA'!H11</f>
        <v>0</v>
      </c>
    </row>
    <row r="139" spans="1:8" ht="15" x14ac:dyDescent="0.3">
      <c r="A139" s="23">
        <f>'5. BIE - ESF CRRSA'!B12</f>
        <v>0</v>
      </c>
      <c r="B139" s="23">
        <f>'5. BIE - ESF CRRSA'!A12</f>
        <v>0</v>
      </c>
      <c r="C139" s="23">
        <f>'5. BIE - ESF CRRSA'!C12</f>
        <v>0</v>
      </c>
      <c r="D139" s="24">
        <f>'5. BIE - ESF CRRSA'!D12</f>
        <v>0</v>
      </c>
      <c r="E139" s="25">
        <f>'5. BIE - ESF CRRSA'!E12</f>
        <v>0</v>
      </c>
      <c r="F139" s="25">
        <f>'5. BIE - ESF CRRSA'!F12</f>
        <v>0</v>
      </c>
      <c r="G139" s="26">
        <f t="shared" si="8"/>
        <v>0</v>
      </c>
      <c r="H139" s="27">
        <f>'5. BIE - ESF CRRSA'!H12</f>
        <v>0</v>
      </c>
    </row>
    <row r="140" spans="1:8" ht="15" x14ac:dyDescent="0.3">
      <c r="A140" s="23">
        <f>'5. BIE - ESF CRRSA'!B13</f>
        <v>0</v>
      </c>
      <c r="B140" s="23">
        <f>'5. BIE - ESF CRRSA'!A13</f>
        <v>0</v>
      </c>
      <c r="C140" s="23">
        <f>'5. BIE - ESF CRRSA'!C13</f>
        <v>0</v>
      </c>
      <c r="D140" s="24">
        <f>'5. BIE - ESF CRRSA'!D13</f>
        <v>0</v>
      </c>
      <c r="E140" s="25">
        <f>'5. BIE - ESF CRRSA'!E13</f>
        <v>0</v>
      </c>
      <c r="F140" s="25">
        <f>'5. BIE - ESF CRRSA'!F13</f>
        <v>0</v>
      </c>
      <c r="G140" s="26">
        <f t="shared" si="8"/>
        <v>0</v>
      </c>
      <c r="H140" s="27">
        <f>'5. BIE - ESF CRRSA'!H13</f>
        <v>0</v>
      </c>
    </row>
    <row r="141" spans="1:8" ht="15" x14ac:dyDescent="0.3">
      <c r="A141" s="23">
        <f>'5. BIE - ESF CRRSA'!B14</f>
        <v>0</v>
      </c>
      <c r="B141" s="23">
        <f>'5. BIE - ESF CRRSA'!A14</f>
        <v>0</v>
      </c>
      <c r="C141" s="23">
        <f>'5. BIE - ESF CRRSA'!C14</f>
        <v>0</v>
      </c>
      <c r="D141" s="24">
        <f>'5. BIE - ESF CRRSA'!D14</f>
        <v>0</v>
      </c>
      <c r="E141" s="25">
        <f>'5. BIE - ESF CRRSA'!E14</f>
        <v>0</v>
      </c>
      <c r="F141" s="25">
        <f>'5. BIE - ESF CRRSA'!F14</f>
        <v>0</v>
      </c>
      <c r="G141" s="26">
        <f t="shared" si="8"/>
        <v>0</v>
      </c>
      <c r="H141" s="27">
        <f>'5. BIE - ESF CRRSA'!H14</f>
        <v>0</v>
      </c>
    </row>
    <row r="142" spans="1:8" ht="15" x14ac:dyDescent="0.3">
      <c r="A142" s="23">
        <f>'5. BIE - ESF CRRSA'!B15</f>
        <v>0</v>
      </c>
      <c r="B142" s="23">
        <f>'5. BIE - ESF CRRSA'!A15</f>
        <v>0</v>
      </c>
      <c r="C142" s="23">
        <f>'5. BIE - ESF CRRSA'!C15</f>
        <v>0</v>
      </c>
      <c r="D142" s="24">
        <f>'5. BIE - ESF CRRSA'!D15</f>
        <v>0</v>
      </c>
      <c r="E142" s="25">
        <f>'5. BIE - ESF CRRSA'!E15</f>
        <v>0</v>
      </c>
      <c r="F142" s="25">
        <f>'5. BIE - ESF CRRSA'!F15</f>
        <v>0</v>
      </c>
      <c r="G142" s="26">
        <f t="shared" si="8"/>
        <v>0</v>
      </c>
      <c r="H142" s="27">
        <f>'5. BIE - ESF CRRSA'!H15</f>
        <v>0</v>
      </c>
    </row>
    <row r="143" spans="1:8" ht="15" x14ac:dyDescent="0.3">
      <c r="A143" s="23">
        <f>'5. BIE - ESF CRRSA'!B16</f>
        <v>0</v>
      </c>
      <c r="B143" s="23">
        <f>'5. BIE - ESF CRRSA'!A16</f>
        <v>0</v>
      </c>
      <c r="C143" s="23">
        <f>'5. BIE - ESF CRRSA'!C16</f>
        <v>0</v>
      </c>
      <c r="D143" s="24">
        <f>'5. BIE - ESF CRRSA'!D16</f>
        <v>0</v>
      </c>
      <c r="E143" s="25">
        <f>'5. BIE - ESF CRRSA'!E16</f>
        <v>0</v>
      </c>
      <c r="F143" s="25">
        <f>'5. BIE - ESF CRRSA'!F16</f>
        <v>0</v>
      </c>
      <c r="G143" s="26">
        <f t="shared" si="8"/>
        <v>0</v>
      </c>
      <c r="H143" s="27">
        <f>'5. BIE - ESF CRRSA'!H16</f>
        <v>0</v>
      </c>
    </row>
    <row r="144" spans="1:8" ht="15" x14ac:dyDescent="0.3">
      <c r="A144" s="23">
        <f>'5. BIE - ESF CRRSA'!B17</f>
        <v>0</v>
      </c>
      <c r="B144" s="23">
        <f>'5. BIE - ESF CRRSA'!A17</f>
        <v>0</v>
      </c>
      <c r="C144" s="23">
        <f>'5. BIE - ESF CRRSA'!C17</f>
        <v>0</v>
      </c>
      <c r="D144" s="24">
        <f>'5. BIE - ESF CRRSA'!D17</f>
        <v>0</v>
      </c>
      <c r="E144" s="25">
        <f>'5. BIE - ESF CRRSA'!E17</f>
        <v>0</v>
      </c>
      <c r="F144" s="25">
        <f>'5. BIE - ESF CRRSA'!F17</f>
        <v>0</v>
      </c>
      <c r="G144" s="26">
        <f t="shared" si="8"/>
        <v>0</v>
      </c>
      <c r="H144" s="27">
        <f>'5. BIE - ESF CRRSA'!H17</f>
        <v>0</v>
      </c>
    </row>
    <row r="145" spans="1:8" ht="15" x14ac:dyDescent="0.3">
      <c r="A145" s="23">
        <f>'5. BIE - ESF CRRSA'!B18</f>
        <v>0</v>
      </c>
      <c r="B145" s="23">
        <f>'5. BIE - ESF CRRSA'!A18</f>
        <v>0</v>
      </c>
      <c r="C145" s="23">
        <f>'5. BIE - ESF CRRSA'!C18</f>
        <v>0</v>
      </c>
      <c r="D145" s="24">
        <f>'5. BIE - ESF CRRSA'!D18</f>
        <v>0</v>
      </c>
      <c r="E145" s="25">
        <f>'5. BIE - ESF CRRSA'!E18</f>
        <v>0</v>
      </c>
      <c r="F145" s="25">
        <f>'5. BIE - ESF CRRSA'!F18</f>
        <v>0</v>
      </c>
      <c r="G145" s="26">
        <f t="shared" si="8"/>
        <v>0</v>
      </c>
      <c r="H145" s="27">
        <f>'5. BIE - ESF CRRSA'!H18</f>
        <v>0</v>
      </c>
    </row>
    <row r="146" spans="1:8" ht="15" x14ac:dyDescent="0.3">
      <c r="A146" s="83" t="str">
        <f>'5. BIE - ESF CRRSA'!B19</f>
        <v xml:space="preserve">Total </v>
      </c>
      <c r="B146" s="83"/>
      <c r="C146" s="83"/>
      <c r="D146" s="81">
        <f>SUM(D130:D145)</f>
        <v>0</v>
      </c>
      <c r="E146" s="81">
        <f>SUM(E129:E145)</f>
        <v>0</v>
      </c>
      <c r="F146" s="81">
        <f>SUM(F129:F145)</f>
        <v>0</v>
      </c>
      <c r="G146" s="84"/>
      <c r="H146" s="81"/>
    </row>
    <row r="147" spans="1:8" ht="15" x14ac:dyDescent="0.3">
      <c r="A147" s="33" t="s">
        <v>14</v>
      </c>
      <c r="B147" s="33"/>
      <c r="C147" s="33"/>
      <c r="D147" s="34">
        <f>'5. BIE - ESF CRRSA'!D20</f>
        <v>2903559</v>
      </c>
      <c r="E147" s="35"/>
      <c r="F147" s="35"/>
      <c r="G147" s="32"/>
      <c r="H147" s="32"/>
    </row>
    <row r="148" spans="1:8" ht="15" x14ac:dyDescent="0.3">
      <c r="A148" s="85" t="s">
        <v>16</v>
      </c>
      <c r="B148" s="85"/>
      <c r="C148" s="85"/>
      <c r="D148" s="86">
        <f>D147-D146</f>
        <v>2903559</v>
      </c>
      <c r="E148" s="35"/>
      <c r="F148" s="35"/>
      <c r="G148" s="32"/>
      <c r="H148" s="32"/>
    </row>
    <row r="150" spans="1:8" ht="17.5" x14ac:dyDescent="0.3">
      <c r="A150" s="103" t="str">
        <f>'6. BIE - ESF ARPA'!B1</f>
        <v>BIE - ESF III (ARPA)</v>
      </c>
      <c r="B150" s="11"/>
      <c r="C150" s="11"/>
      <c r="D150" s="11"/>
      <c r="E150" s="74"/>
      <c r="F150" s="2"/>
      <c r="G150" s="20"/>
    </row>
    <row r="151" spans="1:8" ht="30" x14ac:dyDescent="0.3">
      <c r="A151" s="77" t="s">
        <v>35</v>
      </c>
      <c r="B151" s="77" t="s">
        <v>36</v>
      </c>
      <c r="C151" s="77" t="s">
        <v>37</v>
      </c>
      <c r="D151" s="77" t="s">
        <v>34</v>
      </c>
      <c r="E151" s="78" t="s">
        <v>5</v>
      </c>
      <c r="F151" s="78" t="s">
        <v>6</v>
      </c>
      <c r="G151" s="82" t="s">
        <v>7</v>
      </c>
      <c r="H151" s="78" t="s">
        <v>20</v>
      </c>
    </row>
    <row r="152" spans="1:8" ht="15" x14ac:dyDescent="0.3">
      <c r="A152" s="23">
        <f>'6. BIE - ESF ARPA'!B3</f>
        <v>0</v>
      </c>
      <c r="B152" s="23">
        <f>'6. BIE - ESF ARPA'!A3</f>
        <v>0</v>
      </c>
      <c r="C152" s="23">
        <f>'6. BIE - ESF ARPA'!C3</f>
        <v>0</v>
      </c>
      <c r="D152" s="24">
        <f>'6. BIE - ESF ARPA'!D3</f>
        <v>0</v>
      </c>
      <c r="E152" s="25">
        <f>'6. BIE - ESF ARPA'!E3</f>
        <v>0</v>
      </c>
      <c r="F152" s="25">
        <f>'6. BIE - ESF ARPA'!F3</f>
        <v>0</v>
      </c>
      <c r="G152" s="26">
        <f>-IFERROR(F152/D152,0)</f>
        <v>0</v>
      </c>
      <c r="H152" s="27">
        <f>'6. BIE - ESF ARPA'!H3</f>
        <v>0</v>
      </c>
    </row>
    <row r="153" spans="1:8" ht="15" x14ac:dyDescent="0.3">
      <c r="A153" s="23">
        <f>'6. BIE - ESF ARPA'!B4</f>
        <v>0</v>
      </c>
      <c r="B153" s="23">
        <f>'6. BIE - ESF ARPA'!A4</f>
        <v>0</v>
      </c>
      <c r="C153" s="23">
        <f>'6. BIE - ESF ARPA'!C4</f>
        <v>0</v>
      </c>
      <c r="D153" s="24">
        <f>'6. BIE - ESF ARPA'!D4</f>
        <v>0</v>
      </c>
      <c r="E153" s="25">
        <f>'6. BIE - ESF ARPA'!E4</f>
        <v>0</v>
      </c>
      <c r="F153" s="25">
        <f>'6. BIE - ESF ARPA'!F4</f>
        <v>0</v>
      </c>
      <c r="G153" s="26">
        <f t="shared" ref="G153:G167" si="9">-IFERROR(F153/D153,0)</f>
        <v>0</v>
      </c>
      <c r="H153" s="27">
        <f>'6. BIE - ESF ARPA'!H4</f>
        <v>0</v>
      </c>
    </row>
    <row r="154" spans="1:8" ht="15" x14ac:dyDescent="0.3">
      <c r="A154" s="23">
        <f>'6. BIE - ESF ARPA'!B5</f>
        <v>0</v>
      </c>
      <c r="B154" s="23">
        <f>'6. BIE - ESF ARPA'!A5</f>
        <v>0</v>
      </c>
      <c r="C154" s="23">
        <f>'6. BIE - ESF ARPA'!C5</f>
        <v>0</v>
      </c>
      <c r="D154" s="24">
        <f>'6. BIE - ESF ARPA'!D5</f>
        <v>0</v>
      </c>
      <c r="E154" s="25">
        <f>'6. BIE - ESF ARPA'!E5</f>
        <v>0</v>
      </c>
      <c r="F154" s="25">
        <f>'6. BIE - ESF ARPA'!F5</f>
        <v>0</v>
      </c>
      <c r="G154" s="26">
        <f t="shared" si="9"/>
        <v>0</v>
      </c>
      <c r="H154" s="27">
        <f>'6. BIE - ESF ARPA'!H5</f>
        <v>0</v>
      </c>
    </row>
    <row r="155" spans="1:8" ht="15" x14ac:dyDescent="0.3">
      <c r="A155" s="23">
        <f>'6. BIE - ESF ARPA'!B6</f>
        <v>0</v>
      </c>
      <c r="B155" s="23">
        <f>'6. BIE - ESF ARPA'!A6</f>
        <v>0</v>
      </c>
      <c r="C155" s="23">
        <f>'6. BIE - ESF ARPA'!C6</f>
        <v>0</v>
      </c>
      <c r="D155" s="24">
        <f>'6. BIE - ESF ARPA'!D6</f>
        <v>0</v>
      </c>
      <c r="E155" s="25">
        <f>'6. BIE - ESF ARPA'!E6</f>
        <v>0</v>
      </c>
      <c r="F155" s="25">
        <f>'6. BIE - ESF ARPA'!F6</f>
        <v>0</v>
      </c>
      <c r="G155" s="26">
        <f t="shared" si="9"/>
        <v>0</v>
      </c>
      <c r="H155" s="27">
        <f>'6. BIE - ESF ARPA'!H6</f>
        <v>0</v>
      </c>
    </row>
    <row r="156" spans="1:8" ht="15" x14ac:dyDescent="0.3">
      <c r="A156" s="23">
        <f>'6. BIE - ESF ARPA'!B7</f>
        <v>0</v>
      </c>
      <c r="B156" s="23">
        <f>'6. BIE - ESF ARPA'!A7</f>
        <v>0</v>
      </c>
      <c r="C156" s="23">
        <f>'6. BIE - ESF ARPA'!C7</f>
        <v>0</v>
      </c>
      <c r="D156" s="24">
        <f>'6. BIE - ESF ARPA'!D7</f>
        <v>0</v>
      </c>
      <c r="E156" s="25">
        <f>'6. BIE - ESF ARPA'!E7</f>
        <v>0</v>
      </c>
      <c r="F156" s="25">
        <f>'6. BIE - ESF ARPA'!F7</f>
        <v>0</v>
      </c>
      <c r="G156" s="26">
        <f t="shared" si="9"/>
        <v>0</v>
      </c>
      <c r="H156" s="27">
        <f>'6. BIE - ESF ARPA'!H7</f>
        <v>0</v>
      </c>
    </row>
    <row r="157" spans="1:8" ht="15" x14ac:dyDescent="0.3">
      <c r="A157" s="23">
        <f>'6. BIE - ESF ARPA'!B8</f>
        <v>0</v>
      </c>
      <c r="B157" s="23">
        <f>'6. BIE - ESF ARPA'!A8</f>
        <v>0</v>
      </c>
      <c r="C157" s="23">
        <f>'6. BIE - ESF ARPA'!C8</f>
        <v>0</v>
      </c>
      <c r="D157" s="24">
        <f>'6. BIE - ESF ARPA'!D8</f>
        <v>0</v>
      </c>
      <c r="E157" s="25">
        <f>'6. BIE - ESF ARPA'!E8</f>
        <v>0</v>
      </c>
      <c r="F157" s="25">
        <f>'6. BIE - ESF ARPA'!F8</f>
        <v>0</v>
      </c>
      <c r="G157" s="26">
        <f t="shared" si="9"/>
        <v>0</v>
      </c>
      <c r="H157" s="27">
        <f>'6. BIE - ESF ARPA'!H8</f>
        <v>0</v>
      </c>
    </row>
    <row r="158" spans="1:8" ht="15" x14ac:dyDescent="0.3">
      <c r="A158" s="23">
        <f>'6. BIE - ESF ARPA'!B9</f>
        <v>0</v>
      </c>
      <c r="B158" s="23">
        <f>'6. BIE - ESF ARPA'!A9</f>
        <v>0</v>
      </c>
      <c r="C158" s="23">
        <f>'6. BIE - ESF ARPA'!C9</f>
        <v>0</v>
      </c>
      <c r="D158" s="24">
        <f>'6. BIE - ESF ARPA'!D9</f>
        <v>0</v>
      </c>
      <c r="E158" s="25">
        <f>'6. BIE - ESF ARPA'!E9</f>
        <v>0</v>
      </c>
      <c r="F158" s="25">
        <f>'6. BIE - ESF ARPA'!F9</f>
        <v>0</v>
      </c>
      <c r="G158" s="26">
        <f t="shared" si="9"/>
        <v>0</v>
      </c>
      <c r="H158" s="27">
        <f>'6. BIE - ESF ARPA'!H9</f>
        <v>0</v>
      </c>
    </row>
    <row r="159" spans="1:8" ht="15" x14ac:dyDescent="0.3">
      <c r="A159" s="23">
        <f>'6. BIE - ESF ARPA'!B10</f>
        <v>0</v>
      </c>
      <c r="B159" s="23">
        <f>'6. BIE - ESF ARPA'!A10</f>
        <v>0</v>
      </c>
      <c r="C159" s="23">
        <f>'6. BIE - ESF ARPA'!C10</f>
        <v>0</v>
      </c>
      <c r="D159" s="24">
        <f>'6. BIE - ESF ARPA'!D10</f>
        <v>0</v>
      </c>
      <c r="E159" s="25">
        <f>'6. BIE - ESF ARPA'!E10</f>
        <v>0</v>
      </c>
      <c r="F159" s="25">
        <f>'6. BIE - ESF ARPA'!F10</f>
        <v>0</v>
      </c>
      <c r="G159" s="26">
        <f t="shared" si="9"/>
        <v>0</v>
      </c>
      <c r="H159" s="27">
        <f>'6. BIE - ESF ARPA'!H10</f>
        <v>0</v>
      </c>
    </row>
    <row r="160" spans="1:8" ht="15" x14ac:dyDescent="0.3">
      <c r="A160" s="23">
        <f>'6. BIE - ESF ARPA'!B11</f>
        <v>0</v>
      </c>
      <c r="B160" s="23">
        <f>'6. BIE - ESF ARPA'!A11</f>
        <v>0</v>
      </c>
      <c r="C160" s="23">
        <f>'6. BIE - ESF ARPA'!C11</f>
        <v>0</v>
      </c>
      <c r="D160" s="24">
        <f>'6. BIE - ESF ARPA'!D11</f>
        <v>0</v>
      </c>
      <c r="E160" s="25">
        <f>'6. BIE - ESF ARPA'!E11</f>
        <v>0</v>
      </c>
      <c r="F160" s="25">
        <f>'6. BIE - ESF ARPA'!F11</f>
        <v>0</v>
      </c>
      <c r="G160" s="26">
        <f t="shared" si="9"/>
        <v>0</v>
      </c>
      <c r="H160" s="27">
        <f>'6. BIE - ESF ARPA'!H11</f>
        <v>0</v>
      </c>
    </row>
    <row r="161" spans="1:8" ht="15" x14ac:dyDescent="0.3">
      <c r="A161" s="23">
        <f>'6. BIE - ESF ARPA'!B12</f>
        <v>0</v>
      </c>
      <c r="B161" s="23">
        <f>'6. BIE - ESF ARPA'!A12</f>
        <v>0</v>
      </c>
      <c r="C161" s="23">
        <f>'6. BIE - ESF ARPA'!C12</f>
        <v>0</v>
      </c>
      <c r="D161" s="24">
        <f>'6. BIE - ESF ARPA'!D12</f>
        <v>0</v>
      </c>
      <c r="E161" s="25">
        <f>'6. BIE - ESF ARPA'!E12</f>
        <v>0</v>
      </c>
      <c r="F161" s="25">
        <f>'6. BIE - ESF ARPA'!F12</f>
        <v>0</v>
      </c>
      <c r="G161" s="26">
        <f t="shared" si="9"/>
        <v>0</v>
      </c>
      <c r="H161" s="27">
        <f>'6. BIE - ESF ARPA'!H12</f>
        <v>0</v>
      </c>
    </row>
    <row r="162" spans="1:8" ht="15" x14ac:dyDescent="0.3">
      <c r="A162" s="23">
        <f>'6. BIE - ESF ARPA'!B13</f>
        <v>0</v>
      </c>
      <c r="B162" s="23">
        <f>'6. BIE - ESF ARPA'!A13</f>
        <v>0</v>
      </c>
      <c r="C162" s="23">
        <f>'6. BIE - ESF ARPA'!C13</f>
        <v>0</v>
      </c>
      <c r="D162" s="24">
        <f>'6. BIE - ESF ARPA'!D13</f>
        <v>0</v>
      </c>
      <c r="E162" s="25">
        <f>'6. BIE - ESF ARPA'!E13</f>
        <v>0</v>
      </c>
      <c r="F162" s="25">
        <f>'6. BIE - ESF ARPA'!F13</f>
        <v>0</v>
      </c>
      <c r="G162" s="26">
        <f t="shared" si="9"/>
        <v>0</v>
      </c>
      <c r="H162" s="27">
        <f>'6. BIE - ESF ARPA'!H13</f>
        <v>0</v>
      </c>
    </row>
    <row r="163" spans="1:8" ht="15" x14ac:dyDescent="0.3">
      <c r="A163" s="23">
        <f>'6. BIE - ESF ARPA'!B14</f>
        <v>0</v>
      </c>
      <c r="B163" s="23">
        <f>'6. BIE - ESF ARPA'!A14</f>
        <v>0</v>
      </c>
      <c r="C163" s="23">
        <f>'6. BIE - ESF ARPA'!C14</f>
        <v>0</v>
      </c>
      <c r="D163" s="24">
        <f>'6. BIE - ESF ARPA'!D14</f>
        <v>0</v>
      </c>
      <c r="E163" s="25">
        <f>'6. BIE - ESF ARPA'!E14</f>
        <v>0</v>
      </c>
      <c r="F163" s="25">
        <f>'6. BIE - ESF ARPA'!F14</f>
        <v>0</v>
      </c>
      <c r="G163" s="26">
        <f t="shared" si="9"/>
        <v>0</v>
      </c>
      <c r="H163" s="27">
        <f>'6. BIE - ESF ARPA'!H14</f>
        <v>0</v>
      </c>
    </row>
    <row r="164" spans="1:8" ht="15" x14ac:dyDescent="0.3">
      <c r="A164" s="23">
        <f>'6. BIE - ESF ARPA'!B15</f>
        <v>0</v>
      </c>
      <c r="B164" s="23">
        <f>'6. BIE - ESF ARPA'!A15</f>
        <v>0</v>
      </c>
      <c r="C164" s="23">
        <f>'6. BIE - ESF ARPA'!C15</f>
        <v>0</v>
      </c>
      <c r="D164" s="24">
        <f>'6. BIE - ESF ARPA'!D15</f>
        <v>0</v>
      </c>
      <c r="E164" s="25">
        <f>'6. BIE - ESF ARPA'!E15</f>
        <v>0</v>
      </c>
      <c r="F164" s="25">
        <f>'6. BIE - ESF ARPA'!F15</f>
        <v>0</v>
      </c>
      <c r="G164" s="26">
        <f t="shared" si="9"/>
        <v>0</v>
      </c>
      <c r="H164" s="27">
        <f>'6. BIE - ESF ARPA'!H15</f>
        <v>0</v>
      </c>
    </row>
    <row r="165" spans="1:8" ht="15" x14ac:dyDescent="0.3">
      <c r="A165" s="23">
        <f>'6. BIE - ESF ARPA'!B16</f>
        <v>0</v>
      </c>
      <c r="B165" s="23">
        <f>'6. BIE - ESF ARPA'!A16</f>
        <v>0</v>
      </c>
      <c r="C165" s="23">
        <f>'6. BIE - ESF ARPA'!C16</f>
        <v>0</v>
      </c>
      <c r="D165" s="24">
        <f>'6. BIE - ESF ARPA'!D16</f>
        <v>0</v>
      </c>
      <c r="E165" s="25">
        <f>'6. BIE - ESF ARPA'!E16</f>
        <v>0</v>
      </c>
      <c r="F165" s="25">
        <f>'6. BIE - ESF ARPA'!F16</f>
        <v>0</v>
      </c>
      <c r="G165" s="26">
        <f t="shared" si="9"/>
        <v>0</v>
      </c>
      <c r="H165" s="27">
        <f>'6. BIE - ESF ARPA'!H16</f>
        <v>0</v>
      </c>
    </row>
    <row r="166" spans="1:8" ht="15" x14ac:dyDescent="0.3">
      <c r="A166" s="23">
        <f>'6. BIE - ESF ARPA'!B17</f>
        <v>0</v>
      </c>
      <c r="B166" s="23">
        <f>'6. BIE - ESF ARPA'!A17</f>
        <v>0</v>
      </c>
      <c r="C166" s="23">
        <f>'6. BIE - ESF ARPA'!C17</f>
        <v>0</v>
      </c>
      <c r="D166" s="24">
        <f>'6. BIE - ESF ARPA'!D17</f>
        <v>0</v>
      </c>
      <c r="E166" s="25">
        <f>'6. BIE - ESF ARPA'!E17</f>
        <v>0</v>
      </c>
      <c r="F166" s="25">
        <f>'6. BIE - ESF ARPA'!F17</f>
        <v>0</v>
      </c>
      <c r="G166" s="26">
        <f t="shared" si="9"/>
        <v>0</v>
      </c>
      <c r="H166" s="27">
        <f>'6. BIE - ESF ARPA'!H17</f>
        <v>0</v>
      </c>
    </row>
    <row r="167" spans="1:8" ht="15" x14ac:dyDescent="0.3">
      <c r="A167" s="23">
        <f>'6. BIE - ESF ARPA'!B18</f>
        <v>0</v>
      </c>
      <c r="B167" s="23">
        <f>'6. BIE - ESF ARPA'!A18</f>
        <v>0</v>
      </c>
      <c r="C167" s="23">
        <f>'6. BIE - ESF ARPA'!C18</f>
        <v>0</v>
      </c>
      <c r="D167" s="24">
        <f>'6. BIE - ESF ARPA'!D18</f>
        <v>0</v>
      </c>
      <c r="E167" s="25">
        <f>'6. BIE - ESF ARPA'!E18</f>
        <v>0</v>
      </c>
      <c r="F167" s="25">
        <f>'6. BIE - ESF ARPA'!F18</f>
        <v>0</v>
      </c>
      <c r="G167" s="26">
        <f t="shared" si="9"/>
        <v>0</v>
      </c>
      <c r="H167" s="27">
        <f>'6. BIE - ESF ARPA'!H18</f>
        <v>0</v>
      </c>
    </row>
    <row r="168" spans="1:8" ht="15" x14ac:dyDescent="0.3">
      <c r="A168" s="83" t="str">
        <f>'6. BIE - ESF ARPA'!B19</f>
        <v xml:space="preserve">Total </v>
      </c>
      <c r="B168" s="83"/>
      <c r="C168" s="83"/>
      <c r="D168" s="81">
        <f>SUM(D152:D167)</f>
        <v>0</v>
      </c>
      <c r="E168" s="81">
        <f>SUM(E151:E167)</f>
        <v>0</v>
      </c>
      <c r="F168" s="81">
        <f>SUM(F151:F167)</f>
        <v>0</v>
      </c>
      <c r="G168" s="84"/>
      <c r="H168" s="81"/>
    </row>
    <row r="169" spans="1:8" ht="15" x14ac:dyDescent="0.3">
      <c r="A169" s="33" t="s">
        <v>14</v>
      </c>
      <c r="B169" s="33"/>
      <c r="C169" s="33"/>
      <c r="D169" s="34">
        <f>'6. BIE - ESF ARPA'!D20</f>
        <v>4423152</v>
      </c>
      <c r="E169" s="35"/>
      <c r="F169" s="35"/>
      <c r="G169" s="32"/>
      <c r="H169" s="32"/>
    </row>
    <row r="170" spans="1:8" ht="15" x14ac:dyDescent="0.3">
      <c r="A170" s="85" t="s">
        <v>16</v>
      </c>
      <c r="B170" s="85"/>
      <c r="C170" s="85"/>
      <c r="D170" s="86">
        <f>D169-D168</f>
        <v>4423152</v>
      </c>
      <c r="E170" s="35"/>
      <c r="F170" s="35"/>
      <c r="G170" s="32"/>
      <c r="H170" s="32"/>
    </row>
  </sheetData>
  <autoFilter ref="A86:G104" xr:uid="{F5414AE2-E1F3-449E-A421-1C71076662FF}"/>
  <sortState xmlns:xlrd2="http://schemas.microsoft.com/office/spreadsheetml/2017/richdata2" ref="A4:H20">
    <sortCondition ref="A4:A20"/>
  </sortState>
  <mergeCells count="1">
    <mergeCell ref="A1:H1"/>
  </mergeCells>
  <conditionalFormatting sqref="B65:B80">
    <cfRule type="cellIs" dxfId="266" priority="20" operator="equal">
      <formula>"ACTIVE"</formula>
    </cfRule>
    <cfRule type="cellIs" dxfId="265" priority="21" operator="equal">
      <formula>"CLOSED"</formula>
    </cfRule>
  </conditionalFormatting>
  <conditionalFormatting sqref="B87:B101">
    <cfRule type="cellIs" dxfId="264" priority="18" operator="equal">
      <formula>"ACTIVE"</formula>
    </cfRule>
    <cfRule type="cellIs" dxfId="263" priority="19" operator="equal">
      <formula>"CLOSED"</formula>
    </cfRule>
  </conditionalFormatting>
  <conditionalFormatting sqref="H6">
    <cfRule type="cellIs" dxfId="262" priority="17" operator="equal">
      <formula>"New Grant"</formula>
    </cfRule>
  </conditionalFormatting>
  <conditionalFormatting sqref="H4 H6:H21">
    <cfRule type="cellIs" dxfId="261" priority="14" operator="equal">
      <formula>"In-Progress"</formula>
    </cfRule>
    <cfRule type="cellIs" dxfId="260" priority="15" operator="equal">
      <formula>"New Grant"</formula>
    </cfRule>
    <cfRule type="cellIs" dxfId="259" priority="16" operator="equal">
      <formula>"Closed"</formula>
    </cfRule>
  </conditionalFormatting>
  <conditionalFormatting sqref="H11">
    <cfRule type="cellIs" dxfId="258" priority="13" operator="equal">
      <formula>"New Grant"</formula>
    </cfRule>
  </conditionalFormatting>
  <conditionalFormatting sqref="H12">
    <cfRule type="cellIs" dxfId="257" priority="12" operator="equal">
      <formula>"New Grant"</formula>
    </cfRule>
  </conditionalFormatting>
  <conditionalFormatting sqref="H5">
    <cfRule type="cellIs" dxfId="256" priority="9" operator="equal">
      <formula>"In-Progress"</formula>
    </cfRule>
    <cfRule type="cellIs" dxfId="255" priority="10" operator="equal">
      <formula>"New Grant"</formula>
    </cfRule>
    <cfRule type="cellIs" dxfId="254" priority="11" operator="equal">
      <formula>"Closed"</formula>
    </cfRule>
  </conditionalFormatting>
  <conditionalFormatting sqref="B43:B58">
    <cfRule type="cellIs" dxfId="253" priority="7" operator="equal">
      <formula>"ACTIVE"</formula>
    </cfRule>
    <cfRule type="cellIs" dxfId="252" priority="8" operator="equal">
      <formula>"CLOSED"</formula>
    </cfRule>
  </conditionalFormatting>
  <conditionalFormatting sqref="B108:B123">
    <cfRule type="cellIs" dxfId="251" priority="5" operator="equal">
      <formula>"ACTIVE"</formula>
    </cfRule>
    <cfRule type="cellIs" dxfId="250" priority="6" operator="equal">
      <formula>"CLOSED"</formula>
    </cfRule>
  </conditionalFormatting>
  <conditionalFormatting sqref="B130:B145">
    <cfRule type="cellIs" dxfId="249" priority="3" operator="equal">
      <formula>"ACTIVE"</formula>
    </cfRule>
    <cfRule type="cellIs" dxfId="248" priority="4" operator="equal">
      <formula>"CLOSED"</formula>
    </cfRule>
  </conditionalFormatting>
  <conditionalFormatting sqref="B152:B167">
    <cfRule type="cellIs" dxfId="247" priority="1" operator="equal">
      <formula>"ACTIVE"</formula>
    </cfRule>
    <cfRule type="cellIs" dxfId="246" priority="2" operator="equal">
      <formula>"CLOSED"</formula>
    </cfRule>
  </conditionalFormatting>
  <dataValidations count="1">
    <dataValidation allowBlank="1" showErrorMessage="1" prompt="Data and graphs on this tab are auto updated._x000a__x000a_Analysis covers January up to the last month with Actual Expenses data." sqref="A3:H3 H86 H81 H102 H64 A129:G146 I7:I39 A64:G81 G40:G41 H59 H42 F22:H39 E22:E41 A22:D39 E106 G106 H124 H107 A86:G102 E128 G128 H146 H129 A107:G124 A42:G59 E150 G150 H168 H151 A151:G168" xr:uid="{49AC76CE-1D5F-4CF0-981E-8119DCDA16AC}"/>
  </dataValidations>
  <hyperlinks>
    <hyperlink ref="A4" location="'0. COVID-19 Relief Funding '!A59" display="'0. COVID-19 Relief Funding '!A59" xr:uid="{66AD510F-C6E9-4A8E-917C-D39E4D38038B}"/>
    <hyperlink ref="A5" location="'0. COVID-19 Relief Funding '!A81" display="'0. COVID-19 Relief Funding '!A81" xr:uid="{392EBB88-CDF6-47DD-A0D2-E0F940CCC62F}"/>
    <hyperlink ref="A6" location="'0. COVID-19 Relief Funding '!A102" display="'0. COVID-19 Relief Funding '!A102" xr:uid="{18D3758D-3791-4F30-9C5E-73818C1A6675}"/>
    <hyperlink ref="A7" location="'0. COVID-19 Relief Funding '!A124" display="'0. COVID-19 Relief Funding '!A124" xr:uid="{CF00A986-EECC-4D62-964A-B0C997217162}"/>
    <hyperlink ref="A8" location="'0. COVID-19 Relief Funding '!A146" display="'0. COVID-19 Relief Funding '!A146" xr:uid="{C888FAE2-9D48-482E-8F3F-EDCF25B07FB3}"/>
    <hyperlink ref="A9" location="'0. COVID-19 Relief Funding '!A168" display="'0. COVID-19 Relief Funding '!A168" xr:uid="{911F7BC0-D0A8-4AF3-B899-BB0463D0B47E}"/>
  </hyperlinks>
  <pageMargins left="0.7" right="0.7" top="0.75" bottom="0.75" header="0.3" footer="0.3"/>
  <pageSetup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919-AF38-4C89-86ED-2F0AFFC49DEE}">
  <sheetPr>
    <tabColor theme="8" tint="-0.499984740745262"/>
  </sheetPr>
  <dimension ref="A1:M25"/>
  <sheetViews>
    <sheetView zoomScaleNormal="100" workbookViewId="0">
      <selection activeCell="J5" sqref="J5"/>
    </sheetView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45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x14ac:dyDescent="0.35">
      <c r="A3" s="52" t="s">
        <v>77</v>
      </c>
      <c r="B3" s="41" t="s">
        <v>59</v>
      </c>
      <c r="C3" s="42" t="s">
        <v>60</v>
      </c>
      <c r="D3" s="43">
        <v>109902</v>
      </c>
      <c r="E3" s="43">
        <v>109902</v>
      </c>
      <c r="F3" s="55">
        <f>D3-E3</f>
        <v>0</v>
      </c>
      <c r="G3" s="41" t="s">
        <v>61</v>
      </c>
      <c r="H3" s="41" t="s">
        <v>62</v>
      </c>
      <c r="I3" s="44" t="s">
        <v>63</v>
      </c>
      <c r="J3" s="55" t="s">
        <v>64</v>
      </c>
      <c r="K3" s="57" t="s">
        <v>56</v>
      </c>
      <c r="L3" s="45"/>
      <c r="M3" s="41"/>
    </row>
    <row r="4" spans="1:13" s="50" customFormat="1" x14ac:dyDescent="0.35">
      <c r="A4" s="52" t="s">
        <v>78</v>
      </c>
      <c r="B4" s="41" t="s">
        <v>65</v>
      </c>
      <c r="C4" s="42" t="s">
        <v>66</v>
      </c>
      <c r="D4" s="43">
        <v>109902</v>
      </c>
      <c r="E4" s="43">
        <v>86524</v>
      </c>
      <c r="F4" s="55">
        <f t="shared" ref="F4:F5" si="0">D4-E4</f>
        <v>23378</v>
      </c>
      <c r="G4" s="41" t="s">
        <v>67</v>
      </c>
      <c r="H4" s="41" t="s">
        <v>68</v>
      </c>
      <c r="I4" s="44" t="s">
        <v>69</v>
      </c>
      <c r="J4" s="55" t="s">
        <v>64</v>
      </c>
      <c r="K4" s="57" t="s">
        <v>41</v>
      </c>
      <c r="L4" s="45"/>
      <c r="M4" s="41"/>
    </row>
    <row r="5" spans="1:13" s="50" customFormat="1" x14ac:dyDescent="0.35">
      <c r="A5" s="52" t="s">
        <v>78</v>
      </c>
      <c r="B5" s="41" t="s">
        <v>70</v>
      </c>
      <c r="C5" s="58" t="s">
        <v>71</v>
      </c>
      <c r="D5" s="59">
        <v>921718</v>
      </c>
      <c r="E5" s="59">
        <v>921718</v>
      </c>
      <c r="F5" s="55">
        <f t="shared" si="0"/>
        <v>0</v>
      </c>
      <c r="G5" s="41" t="s">
        <v>72</v>
      </c>
      <c r="H5" s="41" t="s">
        <v>73</v>
      </c>
      <c r="I5" s="44" t="s">
        <v>69</v>
      </c>
      <c r="J5" s="55" t="s">
        <v>64</v>
      </c>
      <c r="K5" s="57" t="s">
        <v>58</v>
      </c>
      <c r="L5" s="45"/>
      <c r="M5" s="41"/>
    </row>
    <row r="6" spans="1:13" s="50" customFormat="1" x14ac:dyDescent="0.35">
      <c r="A6" s="52"/>
      <c r="B6" s="41"/>
      <c r="C6" s="58"/>
      <c r="D6" s="59"/>
      <c r="E6" s="55"/>
      <c r="F6" s="120">
        <f t="shared" ref="F6:F18" si="1">D6-E6</f>
        <v>0</v>
      </c>
      <c r="G6" s="54"/>
      <c r="H6" s="54"/>
      <c r="I6" s="44"/>
      <c r="J6" s="55"/>
      <c r="K6" s="57"/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120">
        <f t="shared" si="1"/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120">
        <f t="shared" si="1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120">
        <f t="shared" si="1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119">
        <f t="shared" si="1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120">
        <f t="shared" si="1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120">
        <f t="shared" si="1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120">
        <f t="shared" si="1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120">
        <f t="shared" si="1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120">
        <f t="shared" si="1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120">
        <f t="shared" si="1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120">
        <f t="shared" si="1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120">
        <f t="shared" si="1"/>
        <v>0</v>
      </c>
      <c r="G18" s="41"/>
      <c r="H18" s="41"/>
      <c r="I18" s="44"/>
      <c r="J18" s="55"/>
      <c r="K18" s="57"/>
      <c r="L18" s="45"/>
      <c r="M18" s="41"/>
    </row>
    <row r="19" spans="1:13" x14ac:dyDescent="0.35">
      <c r="A19" s="108"/>
      <c r="B19" s="94" t="s">
        <v>47</v>
      </c>
      <c r="C19" s="95"/>
      <c r="D19" s="96">
        <f>SUM(D2:D18)</f>
        <v>1141522</v>
      </c>
      <c r="E19" s="96">
        <f>SUM(E2:E18)</f>
        <v>1118144</v>
      </c>
      <c r="F19" s="96">
        <f>SUM(F2:F18)</f>
        <v>23378</v>
      </c>
      <c r="G19" s="97"/>
      <c r="H19" s="97"/>
      <c r="I19" s="95"/>
      <c r="J19" s="96"/>
      <c r="K19" s="98"/>
      <c r="L19" s="95"/>
      <c r="M19" s="95"/>
    </row>
    <row r="20" spans="1:13" x14ac:dyDescent="0.35">
      <c r="B20" s="47" t="s">
        <v>14</v>
      </c>
      <c r="C20" s="48"/>
      <c r="D20" s="121">
        <f>219804+921718</f>
        <v>1141522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x14ac:dyDescent="0.3">
      <c r="B21" s="99" t="s">
        <v>48</v>
      </c>
      <c r="C21" s="95"/>
      <c r="D21" s="96">
        <f>D20-D19</f>
        <v>0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autoFilter ref="B2:M21" xr:uid="{2F702782-9460-4CC6-8E2D-E3CCF18E5866}"/>
  <conditionalFormatting sqref="J20:K20 I6:I8 G9:I18 C20 B6:F18 J6:M18 L3:M5 E20:H20">
    <cfRule type="expression" dxfId="245" priority="67">
      <formula>MOD(ROW(),2)</formula>
    </cfRule>
  </conditionalFormatting>
  <conditionalFormatting sqref="G13:H13">
    <cfRule type="expression" dxfId="244" priority="66">
      <formula>MOD(ROW(),2)</formula>
    </cfRule>
  </conditionalFormatting>
  <conditionalFormatting sqref="G6">
    <cfRule type="expression" dxfId="243" priority="64">
      <formula>MOD(ROW(),2)</formula>
    </cfRule>
  </conditionalFormatting>
  <conditionalFormatting sqref="G7">
    <cfRule type="expression" dxfId="242" priority="63">
      <formula>MOD(ROW(),2)</formula>
    </cfRule>
  </conditionalFormatting>
  <conditionalFormatting sqref="G8">
    <cfRule type="expression" dxfId="241" priority="62">
      <formula>MOD(ROW(),2)</formula>
    </cfRule>
  </conditionalFormatting>
  <conditionalFormatting sqref="H6">
    <cfRule type="expression" dxfId="240" priority="61">
      <formula>MOD(ROW(),2)</formula>
    </cfRule>
  </conditionalFormatting>
  <conditionalFormatting sqref="H7">
    <cfRule type="expression" dxfId="239" priority="60">
      <formula>MOD(ROW(),2)</formula>
    </cfRule>
  </conditionalFormatting>
  <conditionalFormatting sqref="H8">
    <cfRule type="expression" dxfId="238" priority="59">
      <formula>MOD(ROW(),2)</formula>
    </cfRule>
  </conditionalFormatting>
  <conditionalFormatting sqref="A19">
    <cfRule type="cellIs" dxfId="237" priority="53" operator="equal">
      <formula>"Proposed Project"</formula>
    </cfRule>
    <cfRule type="cellIs" dxfId="236" priority="54" operator="equal">
      <formula>"In-Progress"</formula>
    </cfRule>
    <cfRule type="cellIs" dxfId="235" priority="55" operator="equal">
      <formula>"In-Progress"</formula>
    </cfRule>
    <cfRule type="cellIs" dxfId="234" priority="56" operator="equal">
      <formula>"Completed"</formula>
    </cfRule>
    <cfRule type="cellIs" dxfId="233" priority="57" operator="equal">
      <formula>"ACTIVE"</formula>
    </cfRule>
    <cfRule type="cellIs" dxfId="232" priority="58" operator="equal">
      <formula>"CLOSED"</formula>
    </cfRule>
  </conditionalFormatting>
  <conditionalFormatting sqref="B20">
    <cfRule type="expression" dxfId="231" priority="52">
      <formula>MOD(ROW(),2)</formula>
    </cfRule>
  </conditionalFormatting>
  <conditionalFormatting sqref="A6:A18">
    <cfRule type="cellIs" dxfId="230" priority="47" operator="equal">
      <formula>"In-Progress"</formula>
    </cfRule>
    <cfRule type="cellIs" dxfId="229" priority="48" operator="equal">
      <formula>"In-Progress"</formula>
    </cfRule>
    <cfRule type="cellIs" dxfId="228" priority="49" operator="equal">
      <formula>"Completed"</formula>
    </cfRule>
    <cfRule type="cellIs" dxfId="227" priority="50" operator="equal">
      <formula>"ACTIVE"</formula>
    </cfRule>
    <cfRule type="cellIs" dxfId="226" priority="51" operator="equal">
      <formula>"CLOSED"</formula>
    </cfRule>
  </conditionalFormatting>
  <conditionalFormatting sqref="A6:A18">
    <cfRule type="cellIs" dxfId="225" priority="41" operator="equal">
      <formula>"Proposed Project"</formula>
    </cfRule>
    <cfRule type="cellIs" dxfId="224" priority="42" operator="equal">
      <formula>"In-Progress"</formula>
    </cfRule>
    <cfRule type="cellIs" dxfId="223" priority="43" operator="equal">
      <formula>"In-Progress"</formula>
    </cfRule>
    <cfRule type="cellIs" dxfId="222" priority="44" operator="equal">
      <formula>"Completed"</formula>
    </cfRule>
    <cfRule type="cellIs" dxfId="221" priority="45" operator="equal">
      <formula>"ACTIVE"</formula>
    </cfRule>
    <cfRule type="cellIs" dxfId="220" priority="46" operator="equal">
      <formula>"CLOSED"</formula>
    </cfRule>
  </conditionalFormatting>
  <conditionalFormatting sqref="A6:A18">
    <cfRule type="cellIs" dxfId="219" priority="40" operator="equal">
      <formula>"Proposed Project"</formula>
    </cfRule>
  </conditionalFormatting>
  <conditionalFormatting sqref="G3:I4 I5 B3:F5 J3:K5">
    <cfRule type="expression" dxfId="218" priority="27">
      <formula>MOD(ROW(),2)</formula>
    </cfRule>
  </conditionalFormatting>
  <conditionalFormatting sqref="G5:H5">
    <cfRule type="expression" dxfId="217" priority="26">
      <formula>MOD(ROW(),2)</formula>
    </cfRule>
  </conditionalFormatting>
  <conditionalFormatting sqref="A3 A5">
    <cfRule type="cellIs" dxfId="216" priority="21" operator="equal">
      <formula>"In-Progress"</formula>
    </cfRule>
    <cfRule type="cellIs" dxfId="215" priority="22" operator="equal">
      <formula>"In-Progress"</formula>
    </cfRule>
    <cfRule type="cellIs" dxfId="214" priority="23" operator="equal">
      <formula>"Completed"</formula>
    </cfRule>
    <cfRule type="cellIs" dxfId="213" priority="24" operator="equal">
      <formula>"ACTIVE"</formula>
    </cfRule>
    <cfRule type="cellIs" dxfId="212" priority="25" operator="equal">
      <formula>"CLOSED"</formula>
    </cfRule>
  </conditionalFormatting>
  <conditionalFormatting sqref="A3 A5">
    <cfRule type="cellIs" dxfId="211" priority="15" operator="equal">
      <formula>"Proposed Project"</formula>
    </cfRule>
    <cfRule type="cellIs" dxfId="210" priority="16" operator="equal">
      <formula>"In-Progress"</formula>
    </cfRule>
    <cfRule type="cellIs" dxfId="209" priority="17" operator="equal">
      <formula>"In-Progress"</formula>
    </cfRule>
    <cfRule type="cellIs" dxfId="208" priority="18" operator="equal">
      <formula>"Completed"</formula>
    </cfRule>
    <cfRule type="cellIs" dxfId="207" priority="19" operator="equal">
      <formula>"ACTIVE"</formula>
    </cfRule>
    <cfRule type="cellIs" dxfId="206" priority="20" operator="equal">
      <formula>"CLOSED"</formula>
    </cfRule>
  </conditionalFormatting>
  <conditionalFormatting sqref="A3 A5">
    <cfRule type="cellIs" dxfId="205" priority="14" operator="equal">
      <formula>"Proposed Project"</formula>
    </cfRule>
  </conditionalFormatting>
  <conditionalFormatting sqref="A4">
    <cfRule type="cellIs" dxfId="204" priority="9" operator="equal">
      <formula>"In-Progress"</formula>
    </cfRule>
    <cfRule type="cellIs" dxfId="203" priority="10" operator="equal">
      <formula>"In-Progress"</formula>
    </cfRule>
    <cfRule type="cellIs" dxfId="202" priority="11" operator="equal">
      <formula>"Completed"</formula>
    </cfRule>
    <cfRule type="cellIs" dxfId="201" priority="12" operator="equal">
      <formula>"ACTIVE"</formula>
    </cfRule>
    <cfRule type="cellIs" dxfId="200" priority="13" operator="equal">
      <formula>"CLOSED"</formula>
    </cfRule>
  </conditionalFormatting>
  <conditionalFormatting sqref="A4">
    <cfRule type="cellIs" dxfId="199" priority="3" operator="equal">
      <formula>"Proposed Project"</formula>
    </cfRule>
    <cfRule type="cellIs" dxfId="198" priority="4" operator="equal">
      <formula>"In-Progress"</formula>
    </cfRule>
    <cfRule type="cellIs" dxfId="197" priority="5" operator="equal">
      <formula>"In-Progress"</formula>
    </cfRule>
    <cfRule type="cellIs" dxfId="196" priority="6" operator="equal">
      <formula>"Completed"</formula>
    </cfRule>
    <cfRule type="cellIs" dxfId="195" priority="7" operator="equal">
      <formula>"ACTIVE"</formula>
    </cfRule>
    <cfRule type="cellIs" dxfId="194" priority="8" operator="equal">
      <formula>"CLOSED"</formula>
    </cfRule>
  </conditionalFormatting>
  <conditionalFormatting sqref="A4">
    <cfRule type="cellIs" dxfId="193" priority="2" operator="equal">
      <formula>"Proposed Project"</formula>
    </cfRule>
  </conditionalFormatting>
  <conditionalFormatting sqref="D20">
    <cfRule type="expression" dxfId="192" priority="1">
      <formula>MOD(ROW(),2)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16FA6-7FCB-474C-9ADB-55FE1FB10AD4}">
          <x14:formula1>
            <xm:f>Sheet3!$A$2:$A$8</xm:f>
          </x14:formula1>
          <xm:sqref>K2:K18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3AA0-B5C3-3E41-845C-266E98B69F7C}">
  <sheetPr>
    <tabColor theme="8" tint="-0.499984740745262"/>
  </sheetPr>
  <dimension ref="A1:M25"/>
  <sheetViews>
    <sheetView zoomScaleNormal="100" zoomScaleSheetLayoutView="50" workbookViewId="0">
      <pane ySplit="2" topLeftCell="A3" activePane="bottomLeft" state="frozen"/>
      <selection activeCell="D1" sqref="D1"/>
      <selection pane="bottomLeft" activeCell="J7" sqref="J7"/>
    </sheetView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44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ht="30" x14ac:dyDescent="0.35">
      <c r="A3" s="52" t="s">
        <v>86</v>
      </c>
      <c r="B3" s="41" t="s">
        <v>81</v>
      </c>
      <c r="C3" s="42" t="s">
        <v>66</v>
      </c>
      <c r="D3" s="43">
        <v>36694.75</v>
      </c>
      <c r="E3" s="43">
        <v>0</v>
      </c>
      <c r="F3" s="55">
        <f>D3-E3</f>
        <v>36694.75</v>
      </c>
      <c r="G3" s="41" t="s">
        <v>88</v>
      </c>
      <c r="H3" s="41" t="s">
        <v>84</v>
      </c>
      <c r="I3" s="44" t="s">
        <v>85</v>
      </c>
      <c r="J3" s="55" t="s">
        <v>97</v>
      </c>
      <c r="K3" s="57" t="s">
        <v>57</v>
      </c>
      <c r="L3" s="45"/>
      <c r="M3" s="41"/>
    </row>
    <row r="4" spans="1:13" s="50" customFormat="1" x14ac:dyDescent="0.35">
      <c r="A4" s="52" t="s">
        <v>87</v>
      </c>
      <c r="B4" s="41" t="s">
        <v>82</v>
      </c>
      <c r="C4" s="42" t="s">
        <v>60</v>
      </c>
      <c r="D4" s="43">
        <f>109902/2</f>
        <v>54951</v>
      </c>
      <c r="E4" s="43">
        <v>54951</v>
      </c>
      <c r="F4" s="55">
        <f t="shared" ref="F4:F5" si="0">D4-E4</f>
        <v>0</v>
      </c>
      <c r="G4" s="41" t="s">
        <v>89</v>
      </c>
      <c r="H4" s="41" t="s">
        <v>73</v>
      </c>
      <c r="I4" s="44" t="s">
        <v>75</v>
      </c>
      <c r="J4" s="55" t="s">
        <v>97</v>
      </c>
      <c r="K4" s="57" t="s">
        <v>56</v>
      </c>
      <c r="L4" s="45"/>
      <c r="M4" s="41"/>
    </row>
    <row r="5" spans="1:13" s="50" customFormat="1" ht="45" x14ac:dyDescent="0.35">
      <c r="A5" s="52" t="s">
        <v>78</v>
      </c>
      <c r="B5" s="41" t="s">
        <v>83</v>
      </c>
      <c r="C5" s="58" t="s">
        <v>60</v>
      </c>
      <c r="D5" s="59">
        <v>54951</v>
      </c>
      <c r="E5" s="59">
        <v>50000</v>
      </c>
      <c r="F5" s="55">
        <f t="shared" si="0"/>
        <v>4951</v>
      </c>
      <c r="G5" s="41" t="s">
        <v>90</v>
      </c>
      <c r="H5" s="41" t="s">
        <v>73</v>
      </c>
      <c r="I5" s="44" t="s">
        <v>75</v>
      </c>
      <c r="J5" s="57" t="s">
        <v>98</v>
      </c>
      <c r="K5" s="57" t="s">
        <v>56</v>
      </c>
      <c r="L5" s="45"/>
      <c r="M5" s="41"/>
    </row>
    <row r="6" spans="1:13" s="50" customFormat="1" ht="30" x14ac:dyDescent="0.35">
      <c r="A6" s="52" t="s">
        <v>86</v>
      </c>
      <c r="B6" s="41" t="s">
        <v>100</v>
      </c>
      <c r="C6" s="58" t="s">
        <v>71</v>
      </c>
      <c r="D6" s="59">
        <v>100000</v>
      </c>
      <c r="E6" s="59">
        <v>0</v>
      </c>
      <c r="F6" s="55">
        <f t="shared" ref="F6" si="1">D6-E6</f>
        <v>100000</v>
      </c>
      <c r="G6" s="41" t="s">
        <v>99</v>
      </c>
      <c r="H6" s="41" t="s">
        <v>73</v>
      </c>
      <c r="I6" s="44" t="s">
        <v>69</v>
      </c>
      <c r="J6" s="57" t="s">
        <v>101</v>
      </c>
      <c r="K6" s="57" t="s">
        <v>41</v>
      </c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120">
        <f t="shared" ref="F7:F18" si="2">D7-E7</f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120">
        <f t="shared" si="2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120">
        <f t="shared" si="2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119">
        <f t="shared" si="2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120">
        <f t="shared" si="2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120">
        <f t="shared" si="2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120">
        <f t="shared" si="2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120">
        <f t="shared" si="2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120">
        <f t="shared" si="2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120">
        <f t="shared" si="2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120">
        <f t="shared" si="2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120">
        <f t="shared" si="2"/>
        <v>0</v>
      </c>
      <c r="G18" s="41"/>
      <c r="H18" s="41"/>
      <c r="I18" s="44"/>
      <c r="J18" s="55"/>
      <c r="K18" s="57"/>
      <c r="L18" s="45"/>
      <c r="M18" s="41"/>
    </row>
    <row r="19" spans="1:13" x14ac:dyDescent="0.35">
      <c r="A19" s="108"/>
      <c r="B19" s="94" t="s">
        <v>47</v>
      </c>
      <c r="C19" s="95"/>
      <c r="D19" s="96">
        <f>SUM(D3:D18)</f>
        <v>246596.75</v>
      </c>
      <c r="E19" s="96">
        <f>SUM(E3:E18)</f>
        <v>104951</v>
      </c>
      <c r="F19" s="96">
        <f>SUM(F3:F18)</f>
        <v>141645.75</v>
      </c>
      <c r="G19" s="97"/>
      <c r="H19" s="97"/>
      <c r="I19" s="95"/>
      <c r="J19" s="96"/>
      <c r="K19" s="98"/>
      <c r="L19" s="95"/>
      <c r="M19" s="95"/>
    </row>
    <row r="20" spans="1:13" x14ac:dyDescent="0.35">
      <c r="B20" s="47" t="s">
        <v>14</v>
      </c>
      <c r="C20" s="48"/>
      <c r="D20" s="49">
        <f>404474+1499398+1210</f>
        <v>1905082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x14ac:dyDescent="0.3">
      <c r="B21" s="99" t="s">
        <v>48</v>
      </c>
      <c r="C21" s="95"/>
      <c r="D21" s="96">
        <f>(D20-D19)</f>
        <v>1658485.25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autoFilter ref="A2:M25" xr:uid="{2D4ED767-FD18-49E1-9228-26B47FFFD5AD}"/>
  <sortState xmlns:xlrd2="http://schemas.microsoft.com/office/spreadsheetml/2017/richdata2" ref="B3:M18">
    <sortCondition ref="C3:C18"/>
  </sortState>
  <phoneticPr fontId="2" type="noConversion"/>
  <conditionalFormatting sqref="J20:K20 J7:K18 I7:M8 G9:M18 C20:H20 B7:F18 L3:M6">
    <cfRule type="expression" dxfId="191" priority="99">
      <formula>MOD(ROW(),2)</formula>
    </cfRule>
  </conditionalFormatting>
  <conditionalFormatting sqref="G13:H13">
    <cfRule type="expression" dxfId="190" priority="96">
      <formula>MOD(ROW(),2)</formula>
    </cfRule>
  </conditionalFormatting>
  <conditionalFormatting sqref="G7">
    <cfRule type="expression" dxfId="189" priority="92">
      <formula>MOD(ROW(),2)</formula>
    </cfRule>
  </conditionalFormatting>
  <conditionalFormatting sqref="G8">
    <cfRule type="expression" dxfId="188" priority="91">
      <formula>MOD(ROW(),2)</formula>
    </cfRule>
  </conditionalFormatting>
  <conditionalFormatting sqref="H7">
    <cfRule type="expression" dxfId="187" priority="75">
      <formula>MOD(ROW(),2)</formula>
    </cfRule>
  </conditionalFormatting>
  <conditionalFormatting sqref="H8">
    <cfRule type="expression" dxfId="186" priority="74">
      <formula>MOD(ROW(),2)</formula>
    </cfRule>
  </conditionalFormatting>
  <conditionalFormatting sqref="A19">
    <cfRule type="cellIs" dxfId="185" priority="61" operator="equal">
      <formula>"Proposed Project"</formula>
    </cfRule>
    <cfRule type="cellIs" dxfId="184" priority="63" operator="equal">
      <formula>"In-Progress"</formula>
    </cfRule>
    <cfRule type="cellIs" dxfId="183" priority="64" operator="equal">
      <formula>"In-Progress"</formula>
    </cfRule>
    <cfRule type="cellIs" dxfId="182" priority="65" operator="equal">
      <formula>"Completed"</formula>
    </cfRule>
    <cfRule type="cellIs" dxfId="181" priority="66" operator="equal">
      <formula>"ACTIVE"</formula>
    </cfRule>
    <cfRule type="cellIs" dxfId="180" priority="67" operator="equal">
      <formula>"CLOSED"</formula>
    </cfRule>
  </conditionalFormatting>
  <conditionalFormatting sqref="B20">
    <cfRule type="expression" dxfId="179" priority="60">
      <formula>MOD(ROW(),2)</formula>
    </cfRule>
  </conditionalFormatting>
  <conditionalFormatting sqref="A4:A18">
    <cfRule type="cellIs" dxfId="178" priority="43" operator="equal">
      <formula>"In-Progress"</formula>
    </cfRule>
    <cfRule type="cellIs" dxfId="177" priority="44" operator="equal">
      <formula>"In-Progress"</formula>
    </cfRule>
    <cfRule type="cellIs" dxfId="176" priority="45" operator="equal">
      <formula>"Completed"</formula>
    </cfRule>
    <cfRule type="cellIs" dxfId="175" priority="46" operator="equal">
      <formula>"ACTIVE"</formula>
    </cfRule>
    <cfRule type="cellIs" dxfId="174" priority="47" operator="equal">
      <formula>"CLOSED"</formula>
    </cfRule>
  </conditionalFormatting>
  <conditionalFormatting sqref="A4:A18">
    <cfRule type="cellIs" dxfId="173" priority="37" operator="equal">
      <formula>"Proposed Project"</formula>
    </cfRule>
    <cfRule type="cellIs" dxfId="172" priority="38" operator="equal">
      <formula>"In-Progress"</formula>
    </cfRule>
    <cfRule type="cellIs" dxfId="171" priority="39" operator="equal">
      <formula>"In-Progress"</formula>
    </cfRule>
    <cfRule type="cellIs" dxfId="170" priority="40" operator="equal">
      <formula>"Completed"</formula>
    </cfRule>
    <cfRule type="cellIs" dxfId="169" priority="41" operator="equal">
      <formula>"ACTIVE"</formula>
    </cfRule>
    <cfRule type="cellIs" dxfId="168" priority="42" operator="equal">
      <formula>"CLOSED"</formula>
    </cfRule>
  </conditionalFormatting>
  <conditionalFormatting sqref="A4:A18">
    <cfRule type="cellIs" dxfId="167" priority="36" operator="equal">
      <formula>"Proposed Project"</formula>
    </cfRule>
  </conditionalFormatting>
  <conditionalFormatting sqref="A3">
    <cfRule type="cellIs" dxfId="166" priority="17" operator="equal">
      <formula>"In-Progress"</formula>
    </cfRule>
    <cfRule type="cellIs" dxfId="165" priority="18" operator="equal">
      <formula>"In-Progress"</formula>
    </cfRule>
    <cfRule type="cellIs" dxfId="164" priority="19" operator="equal">
      <formula>"Completed"</formula>
    </cfRule>
    <cfRule type="cellIs" dxfId="163" priority="20" operator="equal">
      <formula>"ACTIVE"</formula>
    </cfRule>
    <cfRule type="cellIs" dxfId="162" priority="21" operator="equal">
      <formula>"CLOSED"</formula>
    </cfRule>
  </conditionalFormatting>
  <conditionalFormatting sqref="A3">
    <cfRule type="cellIs" dxfId="161" priority="11" operator="equal">
      <formula>"Proposed Project"</formula>
    </cfRule>
    <cfRule type="cellIs" dxfId="160" priority="12" operator="equal">
      <formula>"In-Progress"</formula>
    </cfRule>
    <cfRule type="cellIs" dxfId="159" priority="13" operator="equal">
      <formula>"In-Progress"</formula>
    </cfRule>
    <cfRule type="cellIs" dxfId="158" priority="14" operator="equal">
      <formula>"Completed"</formula>
    </cfRule>
    <cfRule type="cellIs" dxfId="157" priority="15" operator="equal">
      <formula>"ACTIVE"</formula>
    </cfRule>
    <cfRule type="cellIs" dxfId="156" priority="16" operator="equal">
      <formula>"CLOSED"</formula>
    </cfRule>
  </conditionalFormatting>
  <conditionalFormatting sqref="A3">
    <cfRule type="cellIs" dxfId="155" priority="10" operator="equal">
      <formula>"Proposed Project"</formula>
    </cfRule>
  </conditionalFormatting>
  <conditionalFormatting sqref="I5 B4:F5 G4 B3:C3 E3:I3 J3:K5">
    <cfRule type="expression" dxfId="154" priority="9">
      <formula>MOD(ROW(),2)</formula>
    </cfRule>
  </conditionalFormatting>
  <conditionalFormatting sqref="G5:H5">
    <cfRule type="expression" dxfId="153" priority="8">
      <formula>MOD(ROW(),2)</formula>
    </cfRule>
  </conditionalFormatting>
  <conditionalFormatting sqref="B6:F6 I6:K6">
    <cfRule type="expression" dxfId="152" priority="7">
      <formula>MOD(ROW(),2)</formula>
    </cfRule>
  </conditionalFormatting>
  <conditionalFormatting sqref="G6:H6">
    <cfRule type="expression" dxfId="151" priority="6">
      <formula>MOD(ROW(),2)</formula>
    </cfRule>
  </conditionalFormatting>
  <conditionalFormatting sqref="H4">
    <cfRule type="expression" dxfId="150" priority="4">
      <formula>MOD(ROW(),2)</formula>
    </cfRule>
  </conditionalFormatting>
  <conditionalFormatting sqref="I4">
    <cfRule type="expression" dxfId="149" priority="2">
      <formula>MOD(ROW(),2)</formula>
    </cfRule>
  </conditionalFormatting>
  <conditionalFormatting sqref="D3">
    <cfRule type="expression" dxfId="148" priority="1">
      <formula>MOD(ROW(),2)</formula>
    </cfRule>
  </conditionalFormatting>
  <dataValidations count="1">
    <dataValidation type="list" allowBlank="1" showInputMessage="1" showErrorMessage="1" sqref="M3:M18" xr:uid="{484D6DFA-44EA-4FBE-A4B9-594FDD831850}">
      <formula1>#REF!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66FA-BBC6-49E9-833E-7FEA579358CE}">
          <x14:formula1>
            <xm:f>Sheet3!$A$2:$A$8</xm:f>
          </x14:formula1>
          <xm:sqref>K2:K18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AD53-CC19-4E4C-9461-8654B4ACF5D9}">
  <sheetPr>
    <tabColor theme="8" tint="-0.499984740745262"/>
  </sheetPr>
  <dimension ref="A1:M25"/>
  <sheetViews>
    <sheetView zoomScaleNormal="100" workbookViewId="0">
      <selection activeCell="A5" sqref="A5"/>
    </sheetView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43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ht="45" x14ac:dyDescent="0.35">
      <c r="A3" s="52" t="s">
        <v>78</v>
      </c>
      <c r="B3" s="41" t="s">
        <v>92</v>
      </c>
      <c r="C3" s="42" t="s">
        <v>91</v>
      </c>
      <c r="D3" s="43">
        <v>500</v>
      </c>
      <c r="E3" s="43">
        <v>250</v>
      </c>
      <c r="F3" s="55">
        <f>D3-E3</f>
        <v>250</v>
      </c>
      <c r="G3" s="41" t="s">
        <v>74</v>
      </c>
      <c r="H3" s="41" t="s">
        <v>73</v>
      </c>
      <c r="I3" s="44" t="s">
        <v>75</v>
      </c>
      <c r="J3" s="57" t="s">
        <v>76</v>
      </c>
      <c r="K3" s="57" t="s">
        <v>41</v>
      </c>
      <c r="L3" s="45"/>
      <c r="M3" s="41"/>
    </row>
    <row r="4" spans="1:13" s="50" customFormat="1" ht="45" x14ac:dyDescent="0.35">
      <c r="A4" s="52" t="s">
        <v>86</v>
      </c>
      <c r="B4" s="41" t="s">
        <v>93</v>
      </c>
      <c r="C4" s="42" t="s">
        <v>91</v>
      </c>
      <c r="D4" s="43">
        <v>250000</v>
      </c>
      <c r="E4" s="43">
        <v>0</v>
      </c>
      <c r="F4" s="55">
        <f t="shared" ref="F4:F18" si="0">D4-E4</f>
        <v>250000</v>
      </c>
      <c r="G4" s="54" t="s">
        <v>94</v>
      </c>
      <c r="H4" s="54" t="s">
        <v>95</v>
      </c>
      <c r="I4" s="44" t="s">
        <v>96</v>
      </c>
      <c r="J4" s="57" t="s">
        <v>76</v>
      </c>
      <c r="K4" s="57" t="s">
        <v>54</v>
      </c>
      <c r="L4" s="45"/>
      <c r="M4" s="41"/>
    </row>
    <row r="5" spans="1:13" s="50" customFormat="1" x14ac:dyDescent="0.35">
      <c r="A5" s="52"/>
      <c r="B5" s="41"/>
      <c r="C5" s="58"/>
      <c r="D5" s="59"/>
      <c r="E5" s="59"/>
      <c r="F5" s="55">
        <f t="shared" si="0"/>
        <v>0</v>
      </c>
      <c r="G5" s="54"/>
      <c r="H5" s="54"/>
      <c r="I5" s="44"/>
      <c r="J5" s="55"/>
      <c r="K5" s="57"/>
      <c r="L5" s="45"/>
      <c r="M5" s="41"/>
    </row>
    <row r="6" spans="1:13" s="50" customFormat="1" x14ac:dyDescent="0.35">
      <c r="A6" s="52"/>
      <c r="B6" s="41"/>
      <c r="C6" s="58"/>
      <c r="D6" s="59"/>
      <c r="E6" s="55"/>
      <c r="F6" s="55">
        <f t="shared" si="0"/>
        <v>0</v>
      </c>
      <c r="G6" s="54"/>
      <c r="H6" s="54"/>
      <c r="I6" s="44"/>
      <c r="J6" s="55"/>
      <c r="K6" s="57"/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55">
        <f t="shared" si="0"/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55">
        <f t="shared" si="0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55">
        <f t="shared" si="0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55">
        <f t="shared" si="0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55">
        <f t="shared" si="0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55">
        <f t="shared" si="0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55">
        <f t="shared" si="0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55">
        <f t="shared" si="0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55">
        <f t="shared" si="0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55">
        <f t="shared" si="0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55">
        <f t="shared" si="0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55">
        <f t="shared" si="0"/>
        <v>0</v>
      </c>
      <c r="G18" s="41"/>
      <c r="H18" s="41"/>
      <c r="I18" s="44"/>
      <c r="J18" s="55"/>
      <c r="K18" s="57"/>
      <c r="L18" s="45"/>
      <c r="M18" s="41"/>
    </row>
    <row r="19" spans="1:13" s="65" customFormat="1" x14ac:dyDescent="0.35">
      <c r="A19" s="108"/>
      <c r="B19" s="94" t="s">
        <v>47</v>
      </c>
      <c r="C19" s="95"/>
      <c r="D19" s="96">
        <f>SUM(D2:D18)</f>
        <v>250500</v>
      </c>
      <c r="E19" s="96">
        <f>SUM(E2:E18)</f>
        <v>250</v>
      </c>
      <c r="F19" s="96">
        <f>SUM(F2:F18)</f>
        <v>250250</v>
      </c>
      <c r="G19" s="97"/>
      <c r="H19" s="97"/>
      <c r="I19" s="95"/>
      <c r="J19" s="96"/>
      <c r="K19" s="98"/>
      <c r="L19" s="95"/>
      <c r="M19" s="95"/>
    </row>
    <row r="20" spans="1:13" s="50" customFormat="1" x14ac:dyDescent="0.35">
      <c r="A20" s="46"/>
      <c r="B20" s="47" t="s">
        <v>14</v>
      </c>
      <c r="C20" s="48"/>
      <c r="D20" s="49">
        <f>717684+2602551</f>
        <v>3320235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s="50" customFormat="1" x14ac:dyDescent="0.3">
      <c r="A21" s="46"/>
      <c r="B21" s="99" t="s">
        <v>48</v>
      </c>
      <c r="C21" s="95"/>
      <c r="D21" s="96">
        <f>D20-D19</f>
        <v>3069735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autoFilter ref="B2:M21" xr:uid="{2F702782-9460-4CC6-8E2D-E3CCF18E5866}"/>
  <sortState xmlns:xlrd2="http://schemas.microsoft.com/office/spreadsheetml/2017/richdata2" ref="B8:M17">
    <sortCondition ref="C8:C17"/>
  </sortState>
  <conditionalFormatting sqref="H6">
    <cfRule type="expression" dxfId="147" priority="61">
      <formula>MOD(ROW(),2)</formula>
    </cfRule>
  </conditionalFormatting>
  <conditionalFormatting sqref="J20:K20 C20:H20">
    <cfRule type="expression" dxfId="146" priority="46">
      <formula>MOD(ROW(),2)</formula>
    </cfRule>
  </conditionalFormatting>
  <conditionalFormatting sqref="I5:I8 G9:I18 J4:M18 B5:F18 K3:M3 B4 D4:I4">
    <cfRule type="expression" dxfId="145" priority="74">
      <formula>MOD(ROW(),2)</formula>
    </cfRule>
  </conditionalFormatting>
  <conditionalFormatting sqref="G13:H13">
    <cfRule type="expression" dxfId="144" priority="73">
      <formula>MOD(ROW(),2)</formula>
    </cfRule>
  </conditionalFormatting>
  <conditionalFormatting sqref="G5:H5">
    <cfRule type="expression" dxfId="143" priority="72">
      <formula>MOD(ROW(),2)</formula>
    </cfRule>
  </conditionalFormatting>
  <conditionalFormatting sqref="G6">
    <cfRule type="expression" dxfId="142" priority="71">
      <formula>MOD(ROW(),2)</formula>
    </cfRule>
  </conditionalFormatting>
  <conditionalFormatting sqref="G7">
    <cfRule type="expression" dxfId="141" priority="70">
      <formula>MOD(ROW(),2)</formula>
    </cfRule>
  </conditionalFormatting>
  <conditionalFormatting sqref="G8">
    <cfRule type="expression" dxfId="140" priority="69">
      <formula>MOD(ROW(),2)</formula>
    </cfRule>
  </conditionalFormatting>
  <conditionalFormatting sqref="H7">
    <cfRule type="expression" dxfId="139" priority="60">
      <formula>MOD(ROW(),2)</formula>
    </cfRule>
  </conditionalFormatting>
  <conditionalFormatting sqref="H8">
    <cfRule type="expression" dxfId="138" priority="59">
      <formula>MOD(ROW(),2)</formula>
    </cfRule>
  </conditionalFormatting>
  <conditionalFormatting sqref="A19">
    <cfRule type="cellIs" dxfId="137" priority="54" operator="equal">
      <formula>"In-Progress"</formula>
    </cfRule>
    <cfRule type="cellIs" dxfId="136" priority="55" operator="equal">
      <formula>"In-Progress"</formula>
    </cfRule>
    <cfRule type="cellIs" dxfId="135" priority="56" operator="equal">
      <formula>"Completed"</formula>
    </cfRule>
    <cfRule type="cellIs" dxfId="134" priority="57" operator="equal">
      <formula>"ACTIVE"</formula>
    </cfRule>
    <cfRule type="cellIs" dxfId="133" priority="58" operator="equal">
      <formula>"CLOSED"</formula>
    </cfRule>
  </conditionalFormatting>
  <conditionalFormatting sqref="A19">
    <cfRule type="cellIs" dxfId="132" priority="40" operator="equal">
      <formula>"Proposed Project"</formula>
    </cfRule>
    <cfRule type="cellIs" dxfId="131" priority="41" operator="equal">
      <formula>"In-Progress"</formula>
    </cfRule>
    <cfRule type="cellIs" dxfId="130" priority="42" operator="equal">
      <formula>"In-Progress"</formula>
    </cfRule>
    <cfRule type="cellIs" dxfId="129" priority="43" operator="equal">
      <formula>"Completed"</formula>
    </cfRule>
    <cfRule type="cellIs" dxfId="128" priority="44" operator="equal">
      <formula>"ACTIVE"</formula>
    </cfRule>
    <cfRule type="cellIs" dxfId="127" priority="45" operator="equal">
      <formula>"CLOSED"</formula>
    </cfRule>
  </conditionalFormatting>
  <conditionalFormatting sqref="B20">
    <cfRule type="expression" dxfId="126" priority="39">
      <formula>MOD(ROW(),2)</formula>
    </cfRule>
  </conditionalFormatting>
  <conditionalFormatting sqref="A4:A18">
    <cfRule type="cellIs" dxfId="125" priority="22" operator="equal">
      <formula>"In-Progress"</formula>
    </cfRule>
    <cfRule type="cellIs" dxfId="124" priority="23" operator="equal">
      <formula>"In-Progress"</formula>
    </cfRule>
    <cfRule type="cellIs" dxfId="123" priority="24" operator="equal">
      <formula>"Completed"</formula>
    </cfRule>
    <cfRule type="cellIs" dxfId="122" priority="25" operator="equal">
      <formula>"ACTIVE"</formula>
    </cfRule>
    <cfRule type="cellIs" dxfId="121" priority="26" operator="equal">
      <formula>"CLOSED"</formula>
    </cfRule>
  </conditionalFormatting>
  <conditionalFormatting sqref="A4:A18">
    <cfRule type="cellIs" dxfId="120" priority="16" operator="equal">
      <formula>"Proposed Project"</formula>
    </cfRule>
    <cfRule type="cellIs" dxfId="119" priority="17" operator="equal">
      <formula>"In-Progress"</formula>
    </cfRule>
    <cfRule type="cellIs" dxfId="118" priority="18" operator="equal">
      <formula>"In-Progress"</formula>
    </cfRule>
    <cfRule type="cellIs" dxfId="117" priority="19" operator="equal">
      <formula>"Completed"</formula>
    </cfRule>
    <cfRule type="cellIs" dxfId="116" priority="20" operator="equal">
      <formula>"ACTIVE"</formula>
    </cfRule>
    <cfRule type="cellIs" dxfId="115" priority="21" operator="equal">
      <formula>"CLOSED"</formula>
    </cfRule>
  </conditionalFormatting>
  <conditionalFormatting sqref="A4:A18">
    <cfRule type="cellIs" dxfId="114" priority="15" operator="equal">
      <formula>"Proposed Project"</formula>
    </cfRule>
  </conditionalFormatting>
  <conditionalFormatting sqref="B3:J3">
    <cfRule type="expression" dxfId="113" priority="14">
      <formula>MOD(ROW(),2)</formula>
    </cfRule>
  </conditionalFormatting>
  <conditionalFormatting sqref="A3">
    <cfRule type="cellIs" dxfId="112" priority="9" operator="equal">
      <formula>"In-Progress"</formula>
    </cfRule>
    <cfRule type="cellIs" dxfId="111" priority="10" operator="equal">
      <formula>"In-Progress"</formula>
    </cfRule>
    <cfRule type="cellIs" dxfId="110" priority="11" operator="equal">
      <formula>"Completed"</formula>
    </cfRule>
    <cfRule type="cellIs" dxfId="109" priority="12" operator="equal">
      <formula>"ACTIVE"</formula>
    </cfRule>
    <cfRule type="cellIs" dxfId="108" priority="13" operator="equal">
      <formula>"CLOSED"</formula>
    </cfRule>
  </conditionalFormatting>
  <conditionalFormatting sqref="A3">
    <cfRule type="cellIs" dxfId="107" priority="3" operator="equal">
      <formula>"Proposed Project"</formula>
    </cfRule>
    <cfRule type="cellIs" dxfId="106" priority="4" operator="equal">
      <formula>"In-Progress"</formula>
    </cfRule>
    <cfRule type="cellIs" dxfId="105" priority="5" operator="equal">
      <formula>"In-Progress"</formula>
    </cfRule>
    <cfRule type="cellIs" dxfId="104" priority="6" operator="equal">
      <formula>"Completed"</formula>
    </cfRule>
    <cfRule type="cellIs" dxfId="103" priority="7" operator="equal">
      <formula>"ACTIVE"</formula>
    </cfRule>
    <cfRule type="cellIs" dxfId="102" priority="8" operator="equal">
      <formula>"CLOSED"</formula>
    </cfRule>
  </conditionalFormatting>
  <conditionalFormatting sqref="A3">
    <cfRule type="cellIs" dxfId="101" priority="2" operator="equal">
      <formula>"Proposed Project"</formula>
    </cfRule>
  </conditionalFormatting>
  <conditionalFormatting sqref="C4">
    <cfRule type="expression" dxfId="100" priority="1">
      <formula>MOD(ROW(),2)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2DF429-B989-4F3E-82D2-47F5D77839CF}">
          <x14:formula1>
            <xm:f>Sheet3!$A$2:$A$8</xm:f>
          </x14:formula1>
          <xm:sqref>K2:K18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4A44-6240-461A-BC7E-CF4AFF533E1E}">
  <sheetPr>
    <tabColor theme="8" tint="-0.499984740745262"/>
  </sheetPr>
  <dimension ref="A1:M25"/>
  <sheetViews>
    <sheetView zoomScaleNormal="100" workbookViewId="0"/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51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x14ac:dyDescent="0.35">
      <c r="A3" s="52"/>
      <c r="B3" s="41"/>
      <c r="C3" s="42"/>
      <c r="D3" s="43"/>
      <c r="E3" s="43"/>
      <c r="F3" s="120">
        <f>D3-E3</f>
        <v>0</v>
      </c>
      <c r="G3" s="54"/>
      <c r="H3" s="54"/>
      <c r="I3" s="44"/>
      <c r="J3" s="55"/>
      <c r="K3" s="57"/>
      <c r="L3" s="45"/>
      <c r="M3" s="41"/>
    </row>
    <row r="4" spans="1:13" s="50" customFormat="1" x14ac:dyDescent="0.35">
      <c r="A4" s="52"/>
      <c r="B4" s="41"/>
      <c r="C4" s="42"/>
      <c r="D4" s="43"/>
      <c r="E4" s="43"/>
      <c r="F4" s="120">
        <f t="shared" ref="F4:F18" si="0">D4-E4</f>
        <v>0</v>
      </c>
      <c r="G4" s="54"/>
      <c r="H4" s="54"/>
      <c r="I4" s="44"/>
      <c r="J4" s="55"/>
      <c r="K4" s="57"/>
      <c r="L4" s="45"/>
      <c r="M4" s="41"/>
    </row>
    <row r="5" spans="1:13" s="50" customFormat="1" x14ac:dyDescent="0.35">
      <c r="A5" s="52"/>
      <c r="B5" s="41"/>
      <c r="C5" s="58"/>
      <c r="D5" s="59"/>
      <c r="E5" s="59"/>
      <c r="F5" s="120">
        <f t="shared" si="0"/>
        <v>0</v>
      </c>
      <c r="G5" s="54"/>
      <c r="H5" s="54"/>
      <c r="I5" s="44"/>
      <c r="J5" s="55"/>
      <c r="K5" s="57"/>
      <c r="L5" s="45"/>
      <c r="M5" s="41"/>
    </row>
    <row r="6" spans="1:13" s="50" customFormat="1" x14ac:dyDescent="0.35">
      <c r="A6" s="52"/>
      <c r="B6" s="41"/>
      <c r="C6" s="58"/>
      <c r="D6" s="59"/>
      <c r="E6" s="55"/>
      <c r="F6" s="120">
        <f t="shared" si="0"/>
        <v>0</v>
      </c>
      <c r="G6" s="54"/>
      <c r="H6" s="54"/>
      <c r="I6" s="44"/>
      <c r="J6" s="55"/>
      <c r="K6" s="57"/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120">
        <f t="shared" si="0"/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120">
        <f t="shared" si="0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120">
        <f t="shared" si="0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119">
        <f t="shared" si="0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120">
        <f t="shared" si="0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120">
        <f t="shared" si="0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120">
        <f t="shared" si="0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120">
        <f t="shared" si="0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120">
        <f t="shared" si="0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120">
        <f t="shared" si="0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120">
        <f t="shared" si="0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120">
        <f t="shared" si="0"/>
        <v>0</v>
      </c>
      <c r="G18" s="41"/>
      <c r="H18" s="41"/>
      <c r="I18" s="44"/>
      <c r="J18" s="55"/>
      <c r="K18" s="57"/>
      <c r="L18" s="45"/>
      <c r="M18" s="41"/>
    </row>
    <row r="19" spans="1:13" s="65" customFormat="1" x14ac:dyDescent="0.35">
      <c r="A19" s="108"/>
      <c r="B19" s="94" t="s">
        <v>47</v>
      </c>
      <c r="C19" s="95"/>
      <c r="D19" s="96">
        <f>SUM(D2:D18)</f>
        <v>0</v>
      </c>
      <c r="E19" s="96">
        <f>SUM(E2:E18)</f>
        <v>0</v>
      </c>
      <c r="F19" s="96">
        <f>SUM(F2:F18)</f>
        <v>0</v>
      </c>
      <c r="G19" s="97"/>
      <c r="H19" s="97"/>
      <c r="I19" s="95"/>
      <c r="J19" s="96"/>
      <c r="K19" s="98"/>
      <c r="L19" s="95"/>
      <c r="M19" s="95"/>
    </row>
    <row r="20" spans="1:13" s="50" customFormat="1" x14ac:dyDescent="0.35">
      <c r="A20" s="46"/>
      <c r="B20" s="47" t="s">
        <v>14</v>
      </c>
      <c r="C20" s="48"/>
      <c r="D20" s="49">
        <f>271050+745199</f>
        <v>1016249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s="50" customFormat="1" x14ac:dyDescent="0.3">
      <c r="A21" s="46"/>
      <c r="B21" s="99" t="s">
        <v>48</v>
      </c>
      <c r="C21" s="95"/>
      <c r="D21" s="96">
        <f>D20-D19</f>
        <v>1016249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autoFilter ref="B2:M21" xr:uid="{2F702782-9460-4CC6-8E2D-E3CCF18E5866}"/>
  <conditionalFormatting sqref="H6">
    <cfRule type="expression" dxfId="99" priority="47">
      <formula>MOD(ROW(),2)</formula>
    </cfRule>
  </conditionalFormatting>
  <conditionalFormatting sqref="B3:F18 G3:I4 I5:I8 G9:I18 J3:M18">
    <cfRule type="expression" dxfId="98" priority="53">
      <formula>MOD(ROW(),2)</formula>
    </cfRule>
  </conditionalFormatting>
  <conditionalFormatting sqref="G13:H13">
    <cfRule type="expression" dxfId="97" priority="52">
      <formula>MOD(ROW(),2)</formula>
    </cfRule>
  </conditionalFormatting>
  <conditionalFormatting sqref="G5:H5">
    <cfRule type="expression" dxfId="96" priority="51">
      <formula>MOD(ROW(),2)</formula>
    </cfRule>
  </conditionalFormatting>
  <conditionalFormatting sqref="G6">
    <cfRule type="expression" dxfId="95" priority="50">
      <formula>MOD(ROW(),2)</formula>
    </cfRule>
  </conditionalFormatting>
  <conditionalFormatting sqref="G7">
    <cfRule type="expression" dxfId="94" priority="49">
      <formula>MOD(ROW(),2)</formula>
    </cfRule>
  </conditionalFormatting>
  <conditionalFormatting sqref="G8">
    <cfRule type="expression" dxfId="93" priority="48">
      <formula>MOD(ROW(),2)</formula>
    </cfRule>
  </conditionalFormatting>
  <conditionalFormatting sqref="H7">
    <cfRule type="expression" dxfId="92" priority="46">
      <formula>MOD(ROW(),2)</formula>
    </cfRule>
  </conditionalFormatting>
  <conditionalFormatting sqref="H8">
    <cfRule type="expression" dxfId="91" priority="45">
      <formula>MOD(ROW(),2)</formula>
    </cfRule>
  </conditionalFormatting>
  <conditionalFormatting sqref="A19">
    <cfRule type="cellIs" dxfId="90" priority="40" operator="equal">
      <formula>"In-Progress"</formula>
    </cfRule>
    <cfRule type="cellIs" dxfId="89" priority="41" operator="equal">
      <formula>"In-Progress"</formula>
    </cfRule>
    <cfRule type="cellIs" dxfId="88" priority="42" operator="equal">
      <formula>"Completed"</formula>
    </cfRule>
    <cfRule type="cellIs" dxfId="87" priority="43" operator="equal">
      <formula>"ACTIVE"</formula>
    </cfRule>
    <cfRule type="cellIs" dxfId="86" priority="44" operator="equal">
      <formula>"CLOSED"</formula>
    </cfRule>
  </conditionalFormatting>
  <conditionalFormatting sqref="J20:K20 C20:H20">
    <cfRule type="expression" dxfId="85" priority="32">
      <formula>MOD(ROW(),2)</formula>
    </cfRule>
  </conditionalFormatting>
  <conditionalFormatting sqref="A19">
    <cfRule type="cellIs" dxfId="84" priority="26" operator="equal">
      <formula>"Proposed Project"</formula>
    </cfRule>
    <cfRule type="cellIs" dxfId="83" priority="27" operator="equal">
      <formula>"In-Progress"</formula>
    </cfRule>
    <cfRule type="cellIs" dxfId="82" priority="28" operator="equal">
      <formula>"In-Progress"</formula>
    </cfRule>
    <cfRule type="cellIs" dxfId="81" priority="29" operator="equal">
      <formula>"Completed"</formula>
    </cfRule>
    <cfRule type="cellIs" dxfId="80" priority="30" operator="equal">
      <formula>"ACTIVE"</formula>
    </cfRule>
    <cfRule type="cellIs" dxfId="79" priority="31" operator="equal">
      <formula>"CLOSED"</formula>
    </cfRule>
  </conditionalFormatting>
  <conditionalFormatting sqref="B20">
    <cfRule type="expression" dxfId="78" priority="25">
      <formula>MOD(ROW(),2)</formula>
    </cfRule>
  </conditionalFormatting>
  <conditionalFormatting sqref="A3:A18">
    <cfRule type="cellIs" dxfId="77" priority="8" operator="equal">
      <formula>"In-Progress"</formula>
    </cfRule>
    <cfRule type="cellIs" dxfId="76" priority="9" operator="equal">
      <formula>"In-Progress"</formula>
    </cfRule>
    <cfRule type="cellIs" dxfId="75" priority="10" operator="equal">
      <formula>"Completed"</formula>
    </cfRule>
    <cfRule type="cellIs" dxfId="74" priority="11" operator="equal">
      <formula>"ACTIVE"</formula>
    </cfRule>
    <cfRule type="cellIs" dxfId="73" priority="12" operator="equal">
      <formula>"CLOSED"</formula>
    </cfRule>
  </conditionalFormatting>
  <conditionalFormatting sqref="A3:A18">
    <cfRule type="cellIs" dxfId="72" priority="2" operator="equal">
      <formula>"Proposed Project"</formula>
    </cfRule>
    <cfRule type="cellIs" dxfId="71" priority="3" operator="equal">
      <formula>"In-Progress"</formula>
    </cfRule>
    <cfRule type="cellIs" dxfId="70" priority="4" operator="equal">
      <formula>"In-Progress"</formula>
    </cfRule>
    <cfRule type="cellIs" dxfId="69" priority="5" operator="equal">
      <formula>"Completed"</formula>
    </cfRule>
    <cfRule type="cellIs" dxfId="68" priority="6" operator="equal">
      <formula>"ACTIVE"</formula>
    </cfRule>
    <cfRule type="cellIs" dxfId="67" priority="7" operator="equal">
      <formula>"CLOSED"</formula>
    </cfRule>
  </conditionalFormatting>
  <conditionalFormatting sqref="A3:A18">
    <cfRule type="cellIs" dxfId="66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4B4DE8-3735-40CF-9715-9CAFE0942302}">
          <x14:formula1>
            <xm:f>Sheet3!$A$2:$A$8</xm:f>
          </x14:formula1>
          <xm:sqref>K2:K18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11FA-6684-43F0-BF43-C4AECED773DC}">
  <sheetPr>
    <tabColor theme="8" tint="-0.499984740745262"/>
  </sheetPr>
  <dimension ref="A1:M25"/>
  <sheetViews>
    <sheetView zoomScaleNormal="100" workbookViewId="0">
      <selection activeCell="A2" sqref="A2"/>
    </sheetView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50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x14ac:dyDescent="0.35">
      <c r="A3" s="52"/>
      <c r="B3" s="41"/>
      <c r="C3" s="42"/>
      <c r="D3" s="43"/>
      <c r="E3" s="43"/>
      <c r="F3" s="55">
        <f>D3-E3</f>
        <v>0</v>
      </c>
      <c r="G3" s="54"/>
      <c r="H3" s="54"/>
      <c r="I3" s="44"/>
      <c r="J3" s="55"/>
      <c r="K3" s="57"/>
      <c r="L3" s="45"/>
      <c r="M3" s="41"/>
    </row>
    <row r="4" spans="1:13" s="50" customFormat="1" x14ac:dyDescent="0.35">
      <c r="A4" s="52"/>
      <c r="B4" s="41"/>
      <c r="C4" s="42"/>
      <c r="D4" s="43"/>
      <c r="E4" s="43"/>
      <c r="F4" s="55">
        <f t="shared" ref="F4:F18" si="0">D4-E4</f>
        <v>0</v>
      </c>
      <c r="G4" s="54"/>
      <c r="H4" s="54"/>
      <c r="I4" s="44"/>
      <c r="J4" s="55"/>
      <c r="K4" s="57"/>
      <c r="L4" s="45"/>
      <c r="M4" s="41"/>
    </row>
    <row r="5" spans="1:13" s="50" customFormat="1" x14ac:dyDescent="0.35">
      <c r="A5" s="52"/>
      <c r="B5" s="41"/>
      <c r="C5" s="58"/>
      <c r="D5" s="59"/>
      <c r="E5" s="59"/>
      <c r="F5" s="55">
        <f t="shared" si="0"/>
        <v>0</v>
      </c>
      <c r="G5" s="54"/>
      <c r="H5" s="54"/>
      <c r="I5" s="44"/>
      <c r="J5" s="55"/>
      <c r="K5" s="57"/>
      <c r="L5" s="45"/>
      <c r="M5" s="41"/>
    </row>
    <row r="6" spans="1:13" s="50" customFormat="1" x14ac:dyDescent="0.35">
      <c r="A6" s="52"/>
      <c r="B6" s="41"/>
      <c r="C6" s="58"/>
      <c r="D6" s="59"/>
      <c r="E6" s="55"/>
      <c r="F6" s="55">
        <f t="shared" si="0"/>
        <v>0</v>
      </c>
      <c r="G6" s="54"/>
      <c r="H6" s="54"/>
      <c r="I6" s="44"/>
      <c r="J6" s="55"/>
      <c r="K6" s="57"/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55">
        <f t="shared" si="0"/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55">
        <f t="shared" si="0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55">
        <f t="shared" si="0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119">
        <f t="shared" si="0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55">
        <f t="shared" si="0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55">
        <f t="shared" si="0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55">
        <f t="shared" si="0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120">
        <f t="shared" si="0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55">
        <f t="shared" si="0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55">
        <f t="shared" si="0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55">
        <f t="shared" si="0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55">
        <f t="shared" si="0"/>
        <v>0</v>
      </c>
      <c r="G18" s="41"/>
      <c r="H18" s="41"/>
      <c r="I18" s="44"/>
      <c r="J18" s="55"/>
      <c r="K18" s="57"/>
      <c r="L18" s="45"/>
      <c r="M18" s="41"/>
    </row>
    <row r="19" spans="1:13" s="65" customFormat="1" x14ac:dyDescent="0.35">
      <c r="A19" s="108"/>
      <c r="B19" s="94" t="s">
        <v>47</v>
      </c>
      <c r="C19" s="95"/>
      <c r="D19" s="96">
        <f>SUM(D2:D18)</f>
        <v>0</v>
      </c>
      <c r="E19" s="96">
        <f>SUM(E2:E18)</f>
        <v>0</v>
      </c>
      <c r="F19" s="96">
        <f>SUM(F2:F18)</f>
        <v>0</v>
      </c>
      <c r="G19" s="97"/>
      <c r="H19" s="97"/>
      <c r="I19" s="95"/>
      <c r="J19" s="96"/>
      <c r="K19" s="98"/>
      <c r="L19" s="95"/>
      <c r="M19" s="95"/>
    </row>
    <row r="20" spans="1:13" s="50" customFormat="1" x14ac:dyDescent="0.35">
      <c r="A20" s="46"/>
      <c r="B20" s="47" t="s">
        <v>14</v>
      </c>
      <c r="C20" s="48"/>
      <c r="D20" s="49">
        <f>2903559</f>
        <v>2903559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s="50" customFormat="1" x14ac:dyDescent="0.3">
      <c r="A21" s="46"/>
      <c r="B21" s="99" t="s">
        <v>48</v>
      </c>
      <c r="C21" s="95"/>
      <c r="D21" s="96">
        <f>D20-D19</f>
        <v>2903559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autoFilter ref="B2:M21" xr:uid="{2F702782-9460-4CC6-8E2D-E3CCF18E5866}"/>
  <conditionalFormatting sqref="H6">
    <cfRule type="expression" dxfId="65" priority="34">
      <formula>MOD(ROW(),2)</formula>
    </cfRule>
  </conditionalFormatting>
  <conditionalFormatting sqref="B3:F18 G3:I4 I5:I8 G9:I18 J3:M18">
    <cfRule type="expression" dxfId="64" priority="40">
      <formula>MOD(ROW(),2)</formula>
    </cfRule>
  </conditionalFormatting>
  <conditionalFormatting sqref="G13:H13">
    <cfRule type="expression" dxfId="63" priority="39">
      <formula>MOD(ROW(),2)</formula>
    </cfRule>
  </conditionalFormatting>
  <conditionalFormatting sqref="G5:H5">
    <cfRule type="expression" dxfId="62" priority="38">
      <formula>MOD(ROW(),2)</formula>
    </cfRule>
  </conditionalFormatting>
  <conditionalFormatting sqref="G6">
    <cfRule type="expression" dxfId="61" priority="37">
      <formula>MOD(ROW(),2)</formula>
    </cfRule>
  </conditionalFormatting>
  <conditionalFormatting sqref="G7">
    <cfRule type="expression" dxfId="60" priority="36">
      <formula>MOD(ROW(),2)</formula>
    </cfRule>
  </conditionalFormatting>
  <conditionalFormatting sqref="G8">
    <cfRule type="expression" dxfId="59" priority="35">
      <formula>MOD(ROW(),2)</formula>
    </cfRule>
  </conditionalFormatting>
  <conditionalFormatting sqref="H7">
    <cfRule type="expression" dxfId="58" priority="33">
      <formula>MOD(ROW(),2)</formula>
    </cfRule>
  </conditionalFormatting>
  <conditionalFormatting sqref="H8">
    <cfRule type="expression" dxfId="57" priority="32">
      <formula>MOD(ROW(),2)</formula>
    </cfRule>
  </conditionalFormatting>
  <conditionalFormatting sqref="A19">
    <cfRule type="cellIs" dxfId="56" priority="27" operator="equal">
      <formula>"In-Progress"</formula>
    </cfRule>
    <cfRule type="cellIs" dxfId="55" priority="28" operator="equal">
      <formula>"In-Progress"</formula>
    </cfRule>
    <cfRule type="cellIs" dxfId="54" priority="29" operator="equal">
      <formula>"Completed"</formula>
    </cfRule>
    <cfRule type="cellIs" dxfId="53" priority="30" operator="equal">
      <formula>"ACTIVE"</formula>
    </cfRule>
    <cfRule type="cellIs" dxfId="52" priority="31" operator="equal">
      <formula>"CLOSED"</formula>
    </cfRule>
  </conditionalFormatting>
  <conditionalFormatting sqref="J20:K20 B20:H20">
    <cfRule type="expression" dxfId="51" priority="19">
      <formula>MOD(ROW(),2)</formula>
    </cfRule>
  </conditionalFormatting>
  <conditionalFormatting sqref="A19">
    <cfRule type="cellIs" dxfId="50" priority="13" operator="equal">
      <formula>"Proposed Project"</formula>
    </cfRule>
    <cfRule type="cellIs" dxfId="49" priority="14" operator="equal">
      <formula>"In-Progress"</formula>
    </cfRule>
    <cfRule type="cellIs" dxfId="48" priority="15" operator="equal">
      <formula>"In-Progress"</formula>
    </cfRule>
    <cfRule type="cellIs" dxfId="47" priority="16" operator="equal">
      <formula>"Completed"</formula>
    </cfRule>
    <cfRule type="cellIs" dxfId="46" priority="17" operator="equal">
      <formula>"ACTIVE"</formula>
    </cfRule>
    <cfRule type="cellIs" dxfId="45" priority="18" operator="equal">
      <formula>"CLOSED"</formula>
    </cfRule>
  </conditionalFormatting>
  <conditionalFormatting sqref="A3:A18">
    <cfRule type="cellIs" dxfId="44" priority="8" operator="equal">
      <formula>"In-Progress"</formula>
    </cfRule>
    <cfRule type="cellIs" dxfId="43" priority="9" operator="equal">
      <formula>"In-Progress"</formula>
    </cfRule>
    <cfRule type="cellIs" dxfId="42" priority="10" operator="equal">
      <formula>"Completed"</formula>
    </cfRule>
    <cfRule type="cellIs" dxfId="41" priority="11" operator="equal">
      <formula>"ACTIVE"</formula>
    </cfRule>
    <cfRule type="cellIs" dxfId="40" priority="12" operator="equal">
      <formula>"CLOSED"</formula>
    </cfRule>
  </conditionalFormatting>
  <conditionalFormatting sqref="A3:A18">
    <cfRule type="cellIs" dxfId="39" priority="2" operator="equal">
      <formula>"Proposed Project"</formula>
    </cfRule>
    <cfRule type="cellIs" dxfId="38" priority="3" operator="equal">
      <formula>"In-Progress"</formula>
    </cfRule>
    <cfRule type="cellIs" dxfId="37" priority="4" operator="equal">
      <formula>"In-Progress"</formula>
    </cfRule>
    <cfRule type="cellIs" dxfId="36" priority="5" operator="equal">
      <formula>"Completed"</formula>
    </cfRule>
    <cfRule type="cellIs" dxfId="35" priority="6" operator="equal">
      <formula>"ACTIVE"</formula>
    </cfRule>
    <cfRule type="cellIs" dxfId="34" priority="7" operator="equal">
      <formula>"CLOSED"</formula>
    </cfRule>
  </conditionalFormatting>
  <conditionalFormatting sqref="A3:A18">
    <cfRule type="cellIs" dxfId="33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D1830-E6B1-4517-927B-0D1C58038614}">
          <x14:formula1>
            <xm:f>Sheet3!$A$2:$A$8</xm:f>
          </x14:formula1>
          <xm:sqref>K2:K18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FADD-2DFC-4646-A6D9-BD4267BC5674}">
  <sheetPr>
    <tabColor theme="8" tint="-0.499984740745262"/>
  </sheetPr>
  <dimension ref="A1:M25"/>
  <sheetViews>
    <sheetView workbookViewId="0">
      <selection activeCell="K2" sqref="K2:K18"/>
    </sheetView>
  </sheetViews>
  <sheetFormatPr defaultColWidth="11.54296875" defaultRowHeight="15" x14ac:dyDescent="0.35"/>
  <cols>
    <col min="1" max="1" width="12.54296875" style="46" customWidth="1"/>
    <col min="2" max="2" width="47.81640625" style="46" bestFit="1" customWidth="1"/>
    <col min="3" max="3" width="27.453125" style="46" bestFit="1" customWidth="1"/>
    <col min="4" max="4" width="21.81640625" style="66" bestFit="1" customWidth="1"/>
    <col min="5" max="5" width="21.1796875" style="46" bestFit="1" customWidth="1"/>
    <col min="6" max="6" width="24.453125" style="46" bestFit="1" customWidth="1"/>
    <col min="7" max="7" width="51.54296875" style="68" bestFit="1" customWidth="1"/>
    <col min="8" max="8" width="24.7265625" style="68" customWidth="1"/>
    <col min="9" max="9" width="23.54296875" style="46" customWidth="1"/>
    <col min="10" max="10" width="26.81640625" style="46" bestFit="1" customWidth="1"/>
    <col min="11" max="11" width="22.453125" style="72" customWidth="1"/>
    <col min="12" max="12" width="45.1796875" style="46" bestFit="1" customWidth="1"/>
    <col min="13" max="13" width="91.453125" style="46" customWidth="1"/>
    <col min="14" max="16384" width="11.54296875" style="46"/>
  </cols>
  <sheetData>
    <row r="1" spans="1:13" ht="20" x14ac:dyDescent="0.35">
      <c r="B1" s="102" t="s">
        <v>49</v>
      </c>
    </row>
    <row r="2" spans="1:13" s="51" customFormat="1" ht="30" x14ac:dyDescent="0.35">
      <c r="A2" s="89" t="s">
        <v>2</v>
      </c>
      <c r="B2" s="77" t="s">
        <v>33</v>
      </c>
      <c r="C2" s="77" t="s">
        <v>28</v>
      </c>
      <c r="D2" s="90" t="s">
        <v>29</v>
      </c>
      <c r="E2" s="91" t="s">
        <v>3</v>
      </c>
      <c r="F2" s="91" t="s">
        <v>4</v>
      </c>
      <c r="G2" s="92" t="s">
        <v>30</v>
      </c>
      <c r="H2" s="92" t="s">
        <v>21</v>
      </c>
      <c r="I2" s="93" t="s">
        <v>1</v>
      </c>
      <c r="J2" s="77" t="s">
        <v>31</v>
      </c>
      <c r="K2" s="77" t="s">
        <v>17</v>
      </c>
      <c r="L2" s="77" t="s">
        <v>46</v>
      </c>
      <c r="M2" s="77" t="s">
        <v>32</v>
      </c>
    </row>
    <row r="3" spans="1:13" s="50" customFormat="1" x14ac:dyDescent="0.35">
      <c r="A3" s="52"/>
      <c r="B3" s="41"/>
      <c r="C3" s="42"/>
      <c r="D3" s="43"/>
      <c r="E3" s="43"/>
      <c r="F3" s="120">
        <f>D3-E3</f>
        <v>0</v>
      </c>
      <c r="G3" s="54"/>
      <c r="H3" s="54"/>
      <c r="I3" s="44"/>
      <c r="J3" s="55"/>
      <c r="K3" s="57"/>
      <c r="L3" s="45"/>
      <c r="M3" s="41"/>
    </row>
    <row r="4" spans="1:13" s="50" customFormat="1" x14ac:dyDescent="0.35">
      <c r="A4" s="52"/>
      <c r="B4" s="41"/>
      <c r="C4" s="42"/>
      <c r="D4" s="43"/>
      <c r="E4" s="43"/>
      <c r="F4" s="120">
        <f t="shared" ref="F4:F18" si="0">D4-E4</f>
        <v>0</v>
      </c>
      <c r="G4" s="54"/>
      <c r="H4" s="54"/>
      <c r="I4" s="44"/>
      <c r="J4" s="55"/>
      <c r="K4" s="57"/>
      <c r="L4" s="45"/>
      <c r="M4" s="41"/>
    </row>
    <row r="5" spans="1:13" s="50" customFormat="1" x14ac:dyDescent="0.35">
      <c r="A5" s="52"/>
      <c r="B5" s="41"/>
      <c r="C5" s="58"/>
      <c r="D5" s="59"/>
      <c r="E5" s="59"/>
      <c r="F5" s="120">
        <f t="shared" si="0"/>
        <v>0</v>
      </c>
      <c r="G5" s="54"/>
      <c r="H5" s="54"/>
      <c r="I5" s="44"/>
      <c r="J5" s="55"/>
      <c r="K5" s="57"/>
      <c r="L5" s="45"/>
      <c r="M5" s="41"/>
    </row>
    <row r="6" spans="1:13" s="50" customFormat="1" x14ac:dyDescent="0.35">
      <c r="A6" s="52"/>
      <c r="B6" s="41"/>
      <c r="C6" s="58"/>
      <c r="D6" s="59"/>
      <c r="E6" s="55"/>
      <c r="F6" s="120">
        <f t="shared" si="0"/>
        <v>0</v>
      </c>
      <c r="G6" s="54"/>
      <c r="H6" s="54"/>
      <c r="I6" s="44"/>
      <c r="J6" s="55"/>
      <c r="K6" s="57"/>
      <c r="L6" s="45"/>
      <c r="M6" s="41"/>
    </row>
    <row r="7" spans="1:13" s="50" customFormat="1" x14ac:dyDescent="0.35">
      <c r="A7" s="52"/>
      <c r="B7" s="60"/>
      <c r="C7" s="58"/>
      <c r="D7" s="59"/>
      <c r="E7" s="59"/>
      <c r="F7" s="120">
        <f t="shared" si="0"/>
        <v>0</v>
      </c>
      <c r="G7" s="61"/>
      <c r="H7" s="54"/>
      <c r="I7" s="45"/>
      <c r="J7" s="53"/>
      <c r="K7" s="57"/>
      <c r="L7" s="45"/>
      <c r="M7" s="60"/>
    </row>
    <row r="8" spans="1:13" s="50" customFormat="1" x14ac:dyDescent="0.35">
      <c r="A8" s="52"/>
      <c r="B8" s="41"/>
      <c r="C8" s="58"/>
      <c r="D8" s="59"/>
      <c r="E8" s="59"/>
      <c r="F8" s="120">
        <f t="shared" si="0"/>
        <v>0</v>
      </c>
      <c r="G8" s="54"/>
      <c r="H8" s="54"/>
      <c r="I8" s="44"/>
      <c r="J8" s="55"/>
      <c r="K8" s="57"/>
      <c r="L8" s="45"/>
      <c r="M8" s="41"/>
    </row>
    <row r="9" spans="1:13" s="50" customFormat="1" x14ac:dyDescent="0.35">
      <c r="A9" s="52"/>
      <c r="B9" s="41"/>
      <c r="C9" s="58"/>
      <c r="D9" s="59"/>
      <c r="E9" s="55"/>
      <c r="F9" s="120">
        <f t="shared" si="0"/>
        <v>0</v>
      </c>
      <c r="G9" s="54"/>
      <c r="H9" s="62"/>
      <c r="I9" s="44"/>
      <c r="J9" s="55"/>
      <c r="K9" s="57"/>
      <c r="L9" s="45"/>
      <c r="M9" s="41"/>
    </row>
    <row r="10" spans="1:13" s="50" customFormat="1" x14ac:dyDescent="0.35">
      <c r="A10" s="52"/>
      <c r="B10" s="41"/>
      <c r="C10" s="58"/>
      <c r="D10" s="59"/>
      <c r="E10" s="55"/>
      <c r="F10" s="119">
        <f t="shared" si="0"/>
        <v>0</v>
      </c>
      <c r="G10" s="54"/>
      <c r="H10" s="62"/>
      <c r="I10" s="44"/>
      <c r="J10" s="55"/>
      <c r="K10" s="57"/>
      <c r="L10" s="45"/>
      <c r="M10" s="41"/>
    </row>
    <row r="11" spans="1:13" s="50" customFormat="1" x14ac:dyDescent="0.35">
      <c r="A11" s="52"/>
      <c r="B11" s="41"/>
      <c r="C11" s="58"/>
      <c r="D11" s="59"/>
      <c r="E11" s="59"/>
      <c r="F11" s="120">
        <f t="shared" si="0"/>
        <v>0</v>
      </c>
      <c r="G11" s="63"/>
      <c r="H11" s="62"/>
      <c r="I11" s="44"/>
      <c r="J11" s="55"/>
      <c r="K11" s="57"/>
      <c r="L11" s="45"/>
      <c r="M11" s="41"/>
    </row>
    <row r="12" spans="1:13" s="50" customFormat="1" x14ac:dyDescent="0.35">
      <c r="A12" s="52"/>
      <c r="B12" s="41"/>
      <c r="C12" s="58"/>
      <c r="D12" s="59"/>
      <c r="E12" s="59"/>
      <c r="F12" s="120">
        <f t="shared" si="0"/>
        <v>0</v>
      </c>
      <c r="G12" s="54"/>
      <c r="H12" s="62"/>
      <c r="I12" s="44"/>
      <c r="J12" s="55"/>
      <c r="K12" s="57"/>
      <c r="L12" s="45"/>
      <c r="M12" s="41"/>
    </row>
    <row r="13" spans="1:13" s="50" customFormat="1" x14ac:dyDescent="0.35">
      <c r="A13" s="52"/>
      <c r="B13" s="41"/>
      <c r="C13" s="42"/>
      <c r="D13" s="43"/>
      <c r="E13" s="55"/>
      <c r="F13" s="120">
        <f t="shared" si="0"/>
        <v>0</v>
      </c>
      <c r="G13" s="41"/>
      <c r="H13" s="41"/>
      <c r="I13" s="41"/>
      <c r="J13" s="64"/>
      <c r="K13" s="41"/>
      <c r="L13" s="60"/>
      <c r="M13" s="41"/>
    </row>
    <row r="14" spans="1:13" s="50" customFormat="1" x14ac:dyDescent="0.35">
      <c r="A14" s="52"/>
      <c r="B14" s="41"/>
      <c r="C14" s="42"/>
      <c r="D14" s="43"/>
      <c r="E14" s="55"/>
      <c r="F14" s="120">
        <f t="shared" si="0"/>
        <v>0</v>
      </c>
      <c r="G14" s="54"/>
      <c r="H14" s="54"/>
      <c r="I14" s="41"/>
      <c r="J14" s="55"/>
      <c r="K14" s="57"/>
      <c r="L14" s="45"/>
      <c r="M14" s="41"/>
    </row>
    <row r="15" spans="1:13" s="50" customFormat="1" x14ac:dyDescent="0.35">
      <c r="A15" s="52"/>
      <c r="B15" s="41"/>
      <c r="C15" s="42"/>
      <c r="D15" s="43"/>
      <c r="E15" s="55"/>
      <c r="F15" s="120">
        <f t="shared" si="0"/>
        <v>0</v>
      </c>
      <c r="G15" s="41"/>
      <c r="H15" s="41"/>
      <c r="I15" s="44"/>
      <c r="J15" s="55"/>
      <c r="K15" s="57"/>
      <c r="L15" s="45"/>
      <c r="M15" s="41"/>
    </row>
    <row r="16" spans="1:13" s="50" customFormat="1" x14ac:dyDescent="0.35">
      <c r="A16" s="52"/>
      <c r="B16" s="41"/>
      <c r="C16" s="42"/>
      <c r="D16" s="43"/>
      <c r="E16" s="55"/>
      <c r="F16" s="120">
        <f t="shared" si="0"/>
        <v>0</v>
      </c>
      <c r="G16" s="41"/>
      <c r="H16" s="41"/>
      <c r="I16" s="44"/>
      <c r="J16" s="55"/>
      <c r="K16" s="57"/>
      <c r="L16" s="45"/>
      <c r="M16" s="41"/>
    </row>
    <row r="17" spans="1:13" s="50" customFormat="1" x14ac:dyDescent="0.35">
      <c r="A17" s="52"/>
      <c r="B17" s="41"/>
      <c r="C17" s="42"/>
      <c r="D17" s="43"/>
      <c r="E17" s="55"/>
      <c r="F17" s="120">
        <f t="shared" si="0"/>
        <v>0</v>
      </c>
      <c r="G17" s="54"/>
      <c r="H17" s="54"/>
      <c r="I17" s="44"/>
      <c r="J17" s="55"/>
      <c r="K17" s="57"/>
      <c r="L17" s="45"/>
      <c r="M17" s="41"/>
    </row>
    <row r="18" spans="1:13" s="50" customFormat="1" x14ac:dyDescent="0.35">
      <c r="A18" s="52"/>
      <c r="B18" s="41"/>
      <c r="C18" s="42"/>
      <c r="D18" s="55"/>
      <c r="E18" s="55"/>
      <c r="F18" s="120">
        <f t="shared" si="0"/>
        <v>0</v>
      </c>
      <c r="G18" s="41"/>
      <c r="H18" s="41"/>
      <c r="I18" s="44"/>
      <c r="J18" s="55"/>
      <c r="K18" s="57"/>
      <c r="L18" s="45"/>
      <c r="M18" s="41"/>
    </row>
    <row r="19" spans="1:13" s="65" customFormat="1" x14ac:dyDescent="0.35">
      <c r="A19" s="108"/>
      <c r="B19" s="94" t="s">
        <v>47</v>
      </c>
      <c r="C19" s="95"/>
      <c r="D19" s="96">
        <f>SUM(D2:D18)</f>
        <v>0</v>
      </c>
      <c r="E19" s="96">
        <f>SUM(E2:E18)</f>
        <v>0</v>
      </c>
      <c r="F19" s="96">
        <f>SUM(F2:F18)</f>
        <v>0</v>
      </c>
      <c r="G19" s="97"/>
      <c r="H19" s="97"/>
      <c r="I19" s="95"/>
      <c r="J19" s="96"/>
      <c r="K19" s="98"/>
      <c r="L19" s="95"/>
      <c r="M19" s="95"/>
    </row>
    <row r="20" spans="1:13" s="50" customFormat="1" x14ac:dyDescent="0.35">
      <c r="A20" s="46"/>
      <c r="B20" s="47" t="s">
        <v>14</v>
      </c>
      <c r="C20" s="48"/>
      <c r="D20" s="49">
        <v>4423152</v>
      </c>
      <c r="E20" s="49"/>
      <c r="F20" s="49"/>
      <c r="G20" s="56"/>
      <c r="H20" s="56"/>
      <c r="I20" s="48"/>
      <c r="J20" s="49"/>
      <c r="K20" s="56"/>
      <c r="L20" s="48"/>
      <c r="M20" s="48"/>
    </row>
    <row r="21" spans="1:13" s="50" customFormat="1" x14ac:dyDescent="0.3">
      <c r="A21" s="46"/>
      <c r="B21" s="99" t="s">
        <v>48</v>
      </c>
      <c r="C21" s="95"/>
      <c r="D21" s="96">
        <f>D20-D19</f>
        <v>4423152</v>
      </c>
      <c r="E21" s="96"/>
      <c r="F21" s="96"/>
      <c r="G21" s="97"/>
      <c r="H21" s="97"/>
      <c r="I21" s="95"/>
      <c r="J21" s="100"/>
      <c r="K21" s="101"/>
      <c r="L21" s="95"/>
      <c r="M21" s="95"/>
    </row>
    <row r="22" spans="1:13" x14ac:dyDescent="0.35">
      <c r="E22" s="67"/>
      <c r="F22" s="67"/>
      <c r="H22" s="69"/>
      <c r="J22" s="67"/>
      <c r="K22" s="70"/>
    </row>
    <row r="23" spans="1:13" x14ac:dyDescent="0.35">
      <c r="E23" s="71"/>
      <c r="H23" s="69"/>
    </row>
    <row r="24" spans="1:13" x14ac:dyDescent="0.35">
      <c r="E24" s="67"/>
    </row>
    <row r="25" spans="1:13" x14ac:dyDescent="0.35">
      <c r="C25" s="67"/>
      <c r="E25" s="71"/>
    </row>
  </sheetData>
  <conditionalFormatting sqref="H6">
    <cfRule type="expression" dxfId="32" priority="34">
      <formula>MOD(ROW(),2)</formula>
    </cfRule>
  </conditionalFormatting>
  <conditionalFormatting sqref="B3:F18 G3:I4 I5:I8 G9:I18 J3:M18">
    <cfRule type="expression" dxfId="31" priority="40">
      <formula>MOD(ROW(),2)</formula>
    </cfRule>
  </conditionalFormatting>
  <conditionalFormatting sqref="G13:H13">
    <cfRule type="expression" dxfId="30" priority="39">
      <formula>MOD(ROW(),2)</formula>
    </cfRule>
  </conditionalFormatting>
  <conditionalFormatting sqref="G5:H5">
    <cfRule type="expression" dxfId="29" priority="38">
      <formula>MOD(ROW(),2)</formula>
    </cfRule>
  </conditionalFormatting>
  <conditionalFormatting sqref="G6">
    <cfRule type="expression" dxfId="28" priority="37">
      <formula>MOD(ROW(),2)</formula>
    </cfRule>
  </conditionalFormatting>
  <conditionalFormatting sqref="G7">
    <cfRule type="expression" dxfId="27" priority="36">
      <formula>MOD(ROW(),2)</formula>
    </cfRule>
  </conditionalFormatting>
  <conditionalFormatting sqref="G8">
    <cfRule type="expression" dxfId="26" priority="35">
      <formula>MOD(ROW(),2)</formula>
    </cfRule>
  </conditionalFormatting>
  <conditionalFormatting sqref="H7">
    <cfRule type="expression" dxfId="25" priority="33">
      <formula>MOD(ROW(),2)</formula>
    </cfRule>
  </conditionalFormatting>
  <conditionalFormatting sqref="H8">
    <cfRule type="expression" dxfId="24" priority="32">
      <formula>MOD(ROW(),2)</formula>
    </cfRule>
  </conditionalFormatting>
  <conditionalFormatting sqref="A19">
    <cfRule type="cellIs" dxfId="23" priority="27" operator="equal">
      <formula>"In-Progress"</formula>
    </cfRule>
    <cfRule type="cellIs" dxfId="22" priority="28" operator="equal">
      <formula>"In-Progress"</formula>
    </cfRule>
    <cfRule type="cellIs" dxfId="21" priority="29" operator="equal">
      <formula>"Completed"</formula>
    </cfRule>
    <cfRule type="cellIs" dxfId="20" priority="30" operator="equal">
      <formula>"ACTIVE"</formula>
    </cfRule>
    <cfRule type="cellIs" dxfId="19" priority="31" operator="equal">
      <formula>"CLOSED"</formula>
    </cfRule>
  </conditionalFormatting>
  <conditionalFormatting sqref="J20:K20 B20:H20">
    <cfRule type="expression" dxfId="18" priority="19">
      <formula>MOD(ROW(),2)</formula>
    </cfRule>
  </conditionalFormatting>
  <conditionalFormatting sqref="A19">
    <cfRule type="cellIs" dxfId="17" priority="13" operator="equal">
      <formula>"Proposed Project"</formula>
    </cfRule>
    <cfRule type="cellIs" dxfId="16" priority="14" operator="equal">
      <formula>"In-Progress"</formula>
    </cfRule>
    <cfRule type="cellIs" dxfId="15" priority="15" operator="equal">
      <formula>"In-Progress"</formula>
    </cfRule>
    <cfRule type="cellIs" dxfId="14" priority="16" operator="equal">
      <formula>"Completed"</formula>
    </cfRule>
    <cfRule type="cellIs" dxfId="13" priority="17" operator="equal">
      <formula>"ACTIVE"</formula>
    </cfRule>
    <cfRule type="cellIs" dxfId="12" priority="18" operator="equal">
      <formula>"CLOSED"</formula>
    </cfRule>
  </conditionalFormatting>
  <conditionalFormatting sqref="A3:A18">
    <cfRule type="cellIs" dxfId="11" priority="8" operator="equal">
      <formula>"In-Progress"</formula>
    </cfRule>
    <cfRule type="cellIs" dxfId="10" priority="9" operator="equal">
      <formula>"In-Progress"</formula>
    </cfRule>
    <cfRule type="cellIs" dxfId="9" priority="10" operator="equal">
      <formula>"Completed"</formula>
    </cfRule>
    <cfRule type="cellIs" dxfId="8" priority="11" operator="equal">
      <formula>"ACTIVE"</formula>
    </cfRule>
    <cfRule type="cellIs" dxfId="7" priority="12" operator="equal">
      <formula>"CLOSED"</formula>
    </cfRule>
  </conditionalFormatting>
  <conditionalFormatting sqref="A3:A18">
    <cfRule type="cellIs" dxfId="6" priority="2" operator="equal">
      <formula>"Proposed Project"</formula>
    </cfRule>
    <cfRule type="cellIs" dxfId="5" priority="3" operator="equal">
      <formula>"In-Progress"</formula>
    </cfRule>
    <cfRule type="cellIs" dxfId="4" priority="4" operator="equal">
      <formula>"In-Progress"</formula>
    </cfRule>
    <cfRule type="cellIs" dxfId="3" priority="5" operator="equal">
      <formula>"Completed"</formula>
    </cfRule>
    <cfRule type="cellIs" dxfId="2" priority="6" operator="equal">
      <formula>"ACTIVE"</formula>
    </cfRule>
    <cfRule type="cellIs" dxfId="1" priority="7" operator="equal">
      <formula>"CLOSED"</formula>
    </cfRule>
  </conditionalFormatting>
  <conditionalFormatting sqref="A3:A18">
    <cfRule type="cellIs" dxfId="0" priority="1" operator="equal">
      <formula>"Proposed Project"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139BDA-D70B-49BA-8FC6-5811BF60C290}">
          <x14:formula1>
            <xm:f>Sheet3!$A$2:$A$8</xm:f>
          </x14:formula1>
          <xm:sqref>K2:K18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DE41-4CF7-470B-BEB6-FD1911F06FEF}">
  <dimension ref="A1:A8"/>
  <sheetViews>
    <sheetView workbookViewId="0">
      <selection activeCell="E13" sqref="E13"/>
    </sheetView>
  </sheetViews>
  <sheetFormatPr defaultRowHeight="14.5" x14ac:dyDescent="0.35"/>
  <cols>
    <col min="1" max="1" width="47.54296875" customWidth="1"/>
  </cols>
  <sheetData>
    <row r="1" spans="1:1" x14ac:dyDescent="0.35">
      <c r="A1" t="s">
        <v>40</v>
      </c>
    </row>
    <row r="2" spans="1:1" x14ac:dyDescent="0.35">
      <c r="A2" t="s">
        <v>41</v>
      </c>
    </row>
    <row r="3" spans="1:1" x14ac:dyDescent="0.35">
      <c r="A3" t="s">
        <v>55</v>
      </c>
    </row>
    <row r="4" spans="1:1" x14ac:dyDescent="0.35">
      <c r="A4" t="s">
        <v>54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42</v>
      </c>
    </row>
    <row r="8" spans="1:1" x14ac:dyDescent="0.35">
      <c r="A8" t="s">
        <v>58</v>
      </c>
    </row>
  </sheetData>
  <dataValidations count="1">
    <dataValidation type="list" allowBlank="1" showInputMessage="1" showErrorMessage="1" sqref="A10" xr:uid="{04C0CD95-F20D-483B-87E4-F504B5328F33}">
      <formula1>$A$2:$A$7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28B630-1849-43DD-B62B-E5B951333F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Page</vt:lpstr>
      <vt:lpstr>0. COVID-19 Relief Funding </vt:lpstr>
      <vt:lpstr>1. DOE - HEERF I</vt:lpstr>
      <vt:lpstr>2. DOE - HEERF II</vt:lpstr>
      <vt:lpstr>3. DOE - HEERF III</vt:lpstr>
      <vt:lpstr>4. BIE - ESF CARES</vt:lpstr>
      <vt:lpstr>5. BIE - ESF CRRSA</vt:lpstr>
      <vt:lpstr>6. BIE - ESF ARPA</vt:lpstr>
      <vt:lpstr>Sheet3</vt:lpstr>
      <vt:lpstr>'Cover Page'!Print_Area</vt:lpstr>
    </vt:vector>
  </TitlesOfParts>
  <Company>FS Advisors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Parisien</dc:creator>
  <cp:lastModifiedBy>Gloria-Ann Billings</cp:lastModifiedBy>
  <cp:lastPrinted>2021-08-18T17:21:59Z</cp:lastPrinted>
  <dcterms:created xsi:type="dcterms:W3CDTF">2020-04-17T19:54:31Z</dcterms:created>
  <dcterms:modified xsi:type="dcterms:W3CDTF">2021-08-19T14:41:10Z</dcterms:modified>
</cp:coreProperties>
</file>